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9285" yWindow="2385" windowWidth="6405" windowHeight="8280" tabRatio="761"/>
  </bookViews>
  <sheets>
    <sheet name="Приложение 1" sheetId="7" r:id="rId1"/>
    <sheet name="Приложение 2" sheetId="5" r:id="rId2"/>
    <sheet name="Приложение 3" sheetId="6" r:id="rId3"/>
  </sheets>
  <externalReferences>
    <externalReference r:id="rId4"/>
  </externalReferences>
  <definedNames>
    <definedName name="_GoBack" localSheetId="0">'Приложение 1'!#REF!</definedName>
    <definedName name="_xlnm._FilterDatabase" localSheetId="0" hidden="1">'Приложение 1'!$A$11:$X$45</definedName>
    <definedName name="_xlnm._FilterDatabase" localSheetId="1" hidden="1">'Приложение 2'!$A$13:$AB$48</definedName>
    <definedName name="_xlnm._FilterDatabase" localSheetId="2" hidden="1">'Приложение 3'!$A$8:$S$16</definedName>
    <definedName name="_xlnm.Print_Area" localSheetId="0">'Приложение 1'!$A$3:$U$47</definedName>
    <definedName name="_xlnm.Print_Area" localSheetId="1">'Приложение 2'!$A$3:$V$48</definedName>
    <definedName name="_xlnm.Print_Area" localSheetId="2">'Приложение 3'!$A$1:$N$16</definedName>
    <definedName name="Перечень">#REF!</definedName>
    <definedName name="Перечень2">#REF!</definedName>
    <definedName name="Перечень3">#REF!</definedName>
    <definedName name="прил">#REF!</definedName>
  </definedNames>
  <calcPr calcId="144525"/>
</workbook>
</file>

<file path=xl/calcChain.xml><?xml version="1.0" encoding="utf-8"?>
<calcChain xmlns="http://schemas.openxmlformats.org/spreadsheetml/2006/main">
  <c r="Y17" i="5" l="1"/>
  <c r="X17" i="5"/>
  <c r="Z17" i="5" s="1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X18" i="5"/>
  <c r="Y18" i="5"/>
  <c r="Z18" i="5" l="1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E15" i="5"/>
  <c r="I10" i="6"/>
  <c r="H10" i="6"/>
  <c r="D10" i="6"/>
  <c r="C10" i="6"/>
  <c r="X29" i="5"/>
  <c r="Y29" i="5"/>
  <c r="X30" i="5"/>
  <c r="Y30" i="5"/>
  <c r="G31" i="5"/>
  <c r="H31" i="5"/>
  <c r="I31" i="5"/>
  <c r="J31" i="5"/>
  <c r="K31" i="5"/>
  <c r="M31" i="5"/>
  <c r="N31" i="5"/>
  <c r="O31" i="5"/>
  <c r="Q31" i="5"/>
  <c r="R31" i="5"/>
  <c r="S31" i="5"/>
  <c r="T31" i="5"/>
  <c r="U31" i="5"/>
  <c r="V31" i="5"/>
  <c r="X31" i="5"/>
  <c r="E32" i="5"/>
  <c r="X32" i="5"/>
  <c r="Y32" i="5"/>
  <c r="P33" i="5"/>
  <c r="P31" i="5" s="1"/>
  <c r="X33" i="5"/>
  <c r="Y33" i="5"/>
  <c r="L34" i="5"/>
  <c r="E34" i="5" s="1"/>
  <c r="X34" i="5"/>
  <c r="E35" i="5"/>
  <c r="X35" i="5"/>
  <c r="Y35" i="5"/>
  <c r="F36" i="5"/>
  <c r="F31" i="5" s="1"/>
  <c r="X36" i="5"/>
  <c r="Y36" i="5"/>
  <c r="E37" i="5"/>
  <c r="X37" i="5"/>
  <c r="Y37" i="5"/>
  <c r="E38" i="5"/>
  <c r="X38" i="5"/>
  <c r="Y38" i="5"/>
  <c r="K12" i="7"/>
  <c r="L12" i="7"/>
  <c r="M12" i="7"/>
  <c r="O12" i="7"/>
  <c r="P12" i="7"/>
  <c r="Q12" i="7"/>
  <c r="J12" i="7"/>
  <c r="Z33" i="5" l="1"/>
  <c r="E33" i="5"/>
  <c r="Y34" i="5"/>
  <c r="Z37" i="5"/>
  <c r="Z35" i="5"/>
  <c r="Z38" i="5"/>
  <c r="Z36" i="5"/>
  <c r="Z30" i="5"/>
  <c r="Z29" i="5"/>
  <c r="E36" i="5"/>
  <c r="E31" i="5" s="1"/>
  <c r="Z34" i="5"/>
  <c r="Z32" i="5"/>
  <c r="L31" i="5"/>
  <c r="Y31" i="5" s="1"/>
  <c r="Z31" i="5" s="1"/>
  <c r="Y28" i="5"/>
  <c r="Y19" i="5" l="1"/>
  <c r="Y20" i="5"/>
  <c r="Y21" i="5"/>
  <c r="Y22" i="5"/>
  <c r="Y23" i="5"/>
  <c r="Y24" i="5"/>
  <c r="Y25" i="5"/>
  <c r="Y26" i="5"/>
  <c r="Y27" i="5"/>
  <c r="Y39" i="5"/>
  <c r="Y40" i="5"/>
  <c r="Y42" i="5"/>
  <c r="Y43" i="5"/>
  <c r="Y44" i="5"/>
  <c r="Y45" i="5"/>
  <c r="Y46" i="5"/>
  <c r="Y47" i="5"/>
  <c r="Y48" i="5"/>
  <c r="X40" i="5"/>
  <c r="X41" i="5"/>
  <c r="X42" i="5"/>
  <c r="X43" i="5"/>
  <c r="X44" i="5"/>
  <c r="X45" i="5"/>
  <c r="X46" i="5"/>
  <c r="X47" i="5"/>
  <c r="X48" i="5"/>
  <c r="X39" i="5"/>
  <c r="X20" i="5"/>
  <c r="X21" i="5"/>
  <c r="X22" i="5"/>
  <c r="X23" i="5"/>
  <c r="X24" i="5"/>
  <c r="X25" i="5"/>
  <c r="X26" i="5"/>
  <c r="X27" i="5"/>
  <c r="X28" i="5"/>
  <c r="Z28" i="5" s="1"/>
  <c r="X19" i="5"/>
  <c r="V14" i="7"/>
  <c r="V26" i="7"/>
  <c r="V27" i="7"/>
  <c r="V33" i="7"/>
  <c r="V34" i="7"/>
  <c r="V36" i="7"/>
  <c r="V37" i="7"/>
  <c r="E10" i="6"/>
  <c r="F10" i="6"/>
  <c r="G10" i="6"/>
  <c r="J10" i="6"/>
  <c r="K10" i="6"/>
  <c r="L10" i="6"/>
  <c r="O15" i="6"/>
  <c r="I14" i="6"/>
  <c r="I16" i="6"/>
  <c r="E48" i="5"/>
  <c r="N44" i="7" s="1"/>
  <c r="R44" i="7" s="1"/>
  <c r="E47" i="5"/>
  <c r="N43" i="7" s="1"/>
  <c r="R43" i="7" s="1"/>
  <c r="E45" i="5"/>
  <c r="N41" i="7" s="1"/>
  <c r="R41" i="7" s="1"/>
  <c r="E44" i="5"/>
  <c r="N40" i="7" s="1"/>
  <c r="R40" i="7" s="1"/>
  <c r="V41" i="5"/>
  <c r="U41" i="5"/>
  <c r="T41" i="5"/>
  <c r="S41" i="5"/>
  <c r="R41" i="5"/>
  <c r="Q41" i="5"/>
  <c r="P41" i="5"/>
  <c r="O41" i="5"/>
  <c r="N41" i="5"/>
  <c r="M41" i="5"/>
  <c r="K41" i="5"/>
  <c r="J41" i="5"/>
  <c r="I41" i="5"/>
  <c r="H41" i="5"/>
  <c r="G41" i="5"/>
  <c r="F41" i="5"/>
  <c r="N34" i="7"/>
  <c r="N33" i="7"/>
  <c r="N32" i="7"/>
  <c r="R32" i="7" s="1"/>
  <c r="Q45" i="7"/>
  <c r="P45" i="7"/>
  <c r="O45" i="7"/>
  <c r="M45" i="7"/>
  <c r="D16" i="6" s="1"/>
  <c r="L45" i="7"/>
  <c r="K45" i="7"/>
  <c r="J45" i="7"/>
  <c r="C16" i="6" s="1"/>
  <c r="S44" i="7"/>
  <c r="V44" i="7" s="1"/>
  <c r="S43" i="7"/>
  <c r="V43" i="7" s="1"/>
  <c r="S40" i="7"/>
  <c r="V40" i="7" s="1"/>
  <c r="Q35" i="7"/>
  <c r="P35" i="7"/>
  <c r="O35" i="7"/>
  <c r="M35" i="7"/>
  <c r="D14" i="6" s="1"/>
  <c r="L35" i="7"/>
  <c r="J35" i="7"/>
  <c r="C14" i="6" s="1"/>
  <c r="T32" i="7"/>
  <c r="K32" i="7"/>
  <c r="K35" i="7" s="1"/>
  <c r="S41" i="7" l="1"/>
  <c r="V41" i="7" s="1"/>
  <c r="Z48" i="5"/>
  <c r="Z46" i="5"/>
  <c r="Z44" i="5"/>
  <c r="Z42" i="5"/>
  <c r="Z39" i="5"/>
  <c r="Z27" i="5"/>
  <c r="Z25" i="5"/>
  <c r="Z23" i="5"/>
  <c r="Z21" i="5"/>
  <c r="Z19" i="5"/>
  <c r="Z47" i="5"/>
  <c r="Z45" i="5"/>
  <c r="Z43" i="5"/>
  <c r="Z40" i="5"/>
  <c r="Z26" i="5"/>
  <c r="Z24" i="5"/>
  <c r="Z22" i="5"/>
  <c r="Z20" i="5"/>
  <c r="N29" i="7"/>
  <c r="N30" i="7"/>
  <c r="L41" i="5"/>
  <c r="Y41" i="5" s="1"/>
  <c r="Z41" i="5" s="1"/>
  <c r="E42" i="5"/>
  <c r="N38" i="7" s="1"/>
  <c r="S38" i="7" s="1"/>
  <c r="V38" i="7" s="1"/>
  <c r="E46" i="5"/>
  <c r="N42" i="7" s="1"/>
  <c r="E43" i="5"/>
  <c r="S32" i="7"/>
  <c r="V32" i="7" s="1"/>
  <c r="S29" i="7" l="1"/>
  <c r="V29" i="7" s="1"/>
  <c r="R29" i="7"/>
  <c r="N28" i="7"/>
  <c r="S28" i="7" s="1"/>
  <c r="V28" i="7" s="1"/>
  <c r="R42" i="7"/>
  <c r="S42" i="7"/>
  <c r="V42" i="7" s="1"/>
  <c r="E41" i="5"/>
  <c r="N39" i="7"/>
  <c r="N45" i="7" s="1"/>
  <c r="N31" i="7"/>
  <c r="R38" i="7"/>
  <c r="S30" i="7"/>
  <c r="V30" i="7" s="1"/>
  <c r="R30" i="7"/>
  <c r="O25" i="7"/>
  <c r="P25" i="7"/>
  <c r="Q25" i="7"/>
  <c r="J25" i="7"/>
  <c r="K25" i="7"/>
  <c r="L25" i="7"/>
  <c r="M25" i="7"/>
  <c r="N35" i="7" l="1"/>
  <c r="M14" i="6" s="1"/>
  <c r="N14" i="6" s="1"/>
  <c r="R28" i="7"/>
  <c r="S45" i="7"/>
  <c r="V45" i="7" s="1"/>
  <c r="M16" i="6"/>
  <c r="N16" i="6" s="1"/>
  <c r="S31" i="7"/>
  <c r="V31" i="7" s="1"/>
  <c r="R31" i="7"/>
  <c r="R39" i="7"/>
  <c r="R45" i="7" s="1"/>
  <c r="S39" i="7"/>
  <c r="V39" i="7" s="1"/>
  <c r="S35" i="7" l="1"/>
  <c r="V35" i="7" s="1"/>
  <c r="R35" i="7"/>
  <c r="E28" i="5" l="1"/>
  <c r="N24" i="7" s="1"/>
  <c r="R24" i="7" l="1"/>
  <c r="S24" i="7"/>
  <c r="V24" i="7" s="1"/>
  <c r="E19" i="5" l="1"/>
  <c r="I12" i="6" l="1"/>
  <c r="D12" i="6"/>
  <c r="C12" i="6"/>
  <c r="H14" i="5" l="1"/>
  <c r="R14" i="5"/>
  <c r="M14" i="5"/>
  <c r="O14" i="5"/>
  <c r="S14" i="5"/>
  <c r="U14" i="5"/>
  <c r="G14" i="5"/>
  <c r="V14" i="5"/>
  <c r="Q14" i="5"/>
  <c r="T14" i="5"/>
  <c r="K19" i="5" l="1"/>
  <c r="E25" i="5"/>
  <c r="N21" i="7" l="1"/>
  <c r="S21" i="7" s="1"/>
  <c r="V21" i="7" s="1"/>
  <c r="E26" i="5"/>
  <c r="E24" i="5"/>
  <c r="E22" i="5"/>
  <c r="E21" i="5"/>
  <c r="E27" i="5"/>
  <c r="E23" i="5"/>
  <c r="E20" i="5"/>
  <c r="I14" i="5" l="1"/>
  <c r="J14" i="5"/>
  <c r="P14" i="5"/>
  <c r="N19" i="7"/>
  <c r="R19" i="7" s="1"/>
  <c r="N18" i="7"/>
  <c r="R18" i="7" s="1"/>
  <c r="N22" i="7"/>
  <c r="R22" i="7" s="1"/>
  <c r="N23" i="7"/>
  <c r="R23" i="7" s="1"/>
  <c r="N17" i="7"/>
  <c r="W17" i="7" s="1"/>
  <c r="N20" i="7"/>
  <c r="R20" i="7" s="1"/>
  <c r="N14" i="5"/>
  <c r="N16" i="7"/>
  <c r="R16" i="7" s="1"/>
  <c r="R21" i="7"/>
  <c r="S23" i="7" l="1"/>
  <c r="V23" i="7" s="1"/>
  <c r="K14" i="5"/>
  <c r="S22" i="7"/>
  <c r="V22" i="7" s="1"/>
  <c r="S19" i="7"/>
  <c r="V19" i="7" s="1"/>
  <c r="S18" i="7"/>
  <c r="V18" i="7" s="1"/>
  <c r="S20" i="7"/>
  <c r="V20" i="7" s="1"/>
  <c r="R17" i="7"/>
  <c r="S17" i="7"/>
  <c r="V17" i="7" s="1"/>
  <c r="S16" i="7"/>
  <c r="V16" i="7" s="1"/>
  <c r="N15" i="7"/>
  <c r="N25" i="7" l="1"/>
  <c r="S15" i="7"/>
  <c r="V15" i="7" s="1"/>
  <c r="L14" i="5"/>
  <c r="R15" i="7"/>
  <c r="R25" i="7" s="1"/>
  <c r="R12" i="7" s="1"/>
  <c r="M12" i="6" l="1"/>
  <c r="N12" i="7"/>
  <c r="S25" i="7"/>
  <c r="V25" i="7" s="1"/>
  <c r="N12" i="6" l="1"/>
  <c r="N10" i="6" s="1"/>
  <c r="M10" i="6"/>
  <c r="F14" i="5"/>
  <c r="X14" i="5" s="1"/>
  <c r="E14" i="5" l="1"/>
  <c r="S11" i="6" l="1"/>
</calcChain>
</file>

<file path=xl/sharedStrings.xml><?xml version="1.0" encoding="utf-8"?>
<sst xmlns="http://schemas.openxmlformats.org/spreadsheetml/2006/main" count="366" uniqueCount="150">
  <si>
    <t>кв,м</t>
  </si>
  <si>
    <t>Утепление  фасадов</t>
  </si>
  <si>
    <t>Пер-во невент. крыши на вент. крышу, устр-во выходов на кровлю</t>
  </si>
  <si>
    <t>Установка коллектив-ных (общедо-мовых) ПУ и УУ</t>
  </si>
  <si>
    <t>Другие виды</t>
  </si>
  <si>
    <t>Перечень многоквартирных домов Брянской области, включенных в краткосрочный план, с указанием видов и стоимости услуг и (или) работ по капитальному ремонту</t>
  </si>
  <si>
    <t>Количество жителей, зарегистриро-ванных в МКД на дату утверждения краткосроч-ного плана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</si>
  <si>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</si>
  <si>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</si>
  <si>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</si>
  <si>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</si>
  <si>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</si>
  <si>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</si>
  <si>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</si>
  <si>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</si>
  <si>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</si>
  <si>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</si>
  <si>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</si>
  <si>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</si>
  <si>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</si>
  <si>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</si>
  <si>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</si>
  <si>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</si>
  <si>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</si>
  <si>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</si>
  <si>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</si>
  <si>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</si>
  <si>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</si>
  <si>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</si>
  <si>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</si>
  <si>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</si>
  <si>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</si>
  <si>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</si>
  <si>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</si>
  <si>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</si>
  <si>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</si>
  <si>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</si>
  <si>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</si>
  <si>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</si>
  <si>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</si>
  <si>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Планируемые показатели выполнения работ по капитальному ремонту многоквартирных домов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</si>
  <si>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</si>
  <si>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</si>
  <si>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</si>
  <si>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</si>
  <si>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</si>
  <si>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</si>
  <si>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1960</t>
  </si>
  <si>
    <t>Приложение №2 к постановлению Правительства Брянской области  от                                    №</t>
  </si>
  <si>
    <t>плоская</t>
  </si>
  <si>
    <t>скатная</t>
  </si>
  <si>
    <t>Итого по муниципальному образованию " Городской округ "город Клинцы"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</si>
  <si>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</si>
  <si>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</si>
  <si>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г. Клинцы, ул. Багинская, д. 39</t>
  </si>
  <si>
    <t>г. Клинцы, ул. Орджоникидзе ,д. 2 В</t>
  </si>
  <si>
    <t>г. Клинцы, ул. Орджоникидзе, д. 2 Б</t>
  </si>
  <si>
    <t>г. Клинцы, ул. Пушкина, д. 31</t>
  </si>
  <si>
    <t>г. Клинцы, ул. Союзная, д.97 В</t>
  </si>
  <si>
    <t>12.2017</t>
  </si>
  <si>
    <t>хвс,к,г,тс,эс</t>
  </si>
  <si>
    <t>г. Клинцы, ул. Октябрьская, д. 21</t>
  </si>
  <si>
    <t>1982</t>
  </si>
  <si>
    <t>г.Клинцы, ул. Декабристов, д.27 Б</t>
  </si>
  <si>
    <t>г. Клинцы,ул. Октябрьская, 9</t>
  </si>
  <si>
    <t>г. Клинцы, ул. Октябрьская, д.23</t>
  </si>
  <si>
    <t>г. Клинцы, ул. Пушкина, д. 34</t>
  </si>
  <si>
    <t>руб,</t>
  </si>
  <si>
    <t>Приложение №1 к постановлению Правительства Брянской области  от                                    №</t>
  </si>
  <si>
    <t>Перечень многоквартирных домов, включенных в краткосрочный план</t>
  </si>
  <si>
    <t>Год</t>
  </si>
  <si>
    <t>Материал стен</t>
  </si>
  <si>
    <t>Количество этажей</t>
  </si>
  <si>
    <t>Количество подъездов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</si>
  <si>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</si>
  <si>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</si>
  <si>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</si>
  <si>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</si>
  <si>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</si>
  <si>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 том числе жилых помещений, находящихся в собственности граждан</t>
  </si>
  <si>
    <t>руб./кв.м</t>
  </si>
  <si>
    <t>Х</t>
  </si>
  <si>
    <t>№ пп</t>
  </si>
  <si>
    <t>всего</t>
  </si>
  <si>
    <t xml:space="preserve">                                                      Приложение 2 
к краткосрочному (2017 год) плану реализации региональной программы «Проведение капитального ремонта общего имущества многоквартирных домов на территории Брянской области» (2014 – 2043 годы)</t>
  </si>
  <si>
    <t>Виды, установленные ч. 1 ст. 166 Жилищного кодекса Российской Федерации</t>
  </si>
  <si>
    <t>кв. м</t>
  </si>
  <si>
    <t>куб. м</t>
  </si>
  <si>
    <t>ввода в эксплуатацию</t>
  </si>
  <si>
    <t>завершения последнего капитального ремонта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</si>
  <si>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</si>
  <si>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</si>
  <si>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</si>
  <si>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</si>
  <si>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</si>
  <si>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 xml:space="preserve">ВИД ремонта для ПРИЛОЖЕНИЯ 2 </t>
  </si>
  <si>
    <t>Вид кровли</t>
  </si>
  <si>
    <t>12.2018</t>
  </si>
  <si>
    <t>12.2019</t>
  </si>
  <si>
    <t>1971</t>
  </si>
  <si>
    <t>1962</t>
  </si>
  <si>
    <t>1976</t>
  </si>
  <si>
    <t>1980</t>
  </si>
  <si>
    <t>1969</t>
  </si>
  <si>
    <t>1990</t>
  </si>
  <si>
    <t>1961</t>
  </si>
  <si>
    <t>г. Клинцы, пр-кт Ленина, д. 34</t>
  </si>
  <si>
    <t>г. Клинцы, пр-кт Ленина, д. 49Б</t>
  </si>
  <si>
    <t>г. Клинцы, ул Союзная, д. 97Б</t>
  </si>
  <si>
    <t>1994</t>
  </si>
  <si>
    <t>г. Клинцы, ул 8 Марта, д. 31А</t>
  </si>
  <si>
    <t>г. Клинцы, ул Александрова, д. 43</t>
  </si>
  <si>
    <t>г. Клинцы, ул Мира, д. 113</t>
  </si>
  <si>
    <t>г. Клинцы, ул Мира, д. 113А</t>
  </si>
  <si>
    <t>г. Клинцы, ул Щорса, д. 9</t>
  </si>
  <si>
    <t>г. Клинцы, ул Щорса, д. 11</t>
  </si>
  <si>
    <t>г. Клинцы, ул Щорса, д. 27</t>
  </si>
  <si>
    <t>ПК</t>
  </si>
  <si>
    <t>СК</t>
  </si>
  <si>
    <t>ИС</t>
  </si>
  <si>
    <t>Фасад</t>
  </si>
  <si>
    <t>Итого по Брянской области 2017-2019 гг.</t>
  </si>
  <si>
    <t>2017 год</t>
  </si>
  <si>
    <t>2019 год</t>
  </si>
  <si>
    <t>г. Клинцы, ул. Гагарина, д.74</t>
  </si>
  <si>
    <t>№ п/п</t>
  </si>
  <si>
    <t>Всего:</t>
  </si>
  <si>
    <t>2017 г.</t>
  </si>
  <si>
    <t>2018 год</t>
  </si>
  <si>
    <t>г. Клинцы, ул. Декабристов, д.27 Б</t>
  </si>
  <si>
    <t>г. Клинцы, пер Богунского Полка, д. 22</t>
  </si>
  <si>
    <t>г. Клинцы, ул Мира, д. 46</t>
  </si>
  <si>
    <t>спецсчет</t>
  </si>
  <si>
    <t>г. Клинцы, ул. Лесная, д. 112</t>
  </si>
  <si>
    <t>2019 г.</t>
  </si>
  <si>
    <t>2018 г.</t>
  </si>
  <si>
    <t>Ремонт крыши, включая ПСД и строительный контроль</t>
  </si>
  <si>
    <t>Ремонт фасада, включая ПСД и строительный контроль</t>
  </si>
  <si>
    <t>Ремонт систем электроснабжения, включая ПСД и строительный контроль</t>
  </si>
  <si>
    <t>2019г</t>
  </si>
  <si>
    <t>X</t>
  </si>
  <si>
    <t xml:space="preserve">              Приложение 1                                                                                                 к постановлению Клинцовской городской администрации                                                                                                                                          от _________ 2017 г. № _____</t>
  </si>
  <si>
    <t>(приложение 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 на территрии городского округа "город Клинцы Брянской области")</t>
  </si>
  <si>
    <t xml:space="preserve">              Приложение 2                                                                                                 к постановлению Клинцовской городской администрации                                                                                    от _________ 2017 г. № _____</t>
  </si>
  <si>
    <t xml:space="preserve">              Приложение 3                                                                                                 к постановлению Клинцовской городской администрации                                                                                        от _________ 2017 г. № _____</t>
  </si>
  <si>
    <t>(приложение 3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 на территории городского округа "город Клинцы Брянской области")</t>
  </si>
  <si>
    <t>(приложение 2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 на территории городского округа "город Клинцы Брянской области")</t>
  </si>
  <si>
    <t>Итого по муниципальному образованию " Городской округ "город Клинцы" (2017-2019 годы)</t>
  </si>
  <si>
    <t>Итого по муниципальному образованию  "Городской округ "город Клинцы" (2017-2019 годы)</t>
  </si>
  <si>
    <t>Итого по муниципальному образованию "Городской округ "город Клинцы" (2017-2019 годы)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</si>
</sst>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#,##0.00&quot;р.&quot;"/>
  </numFmts>
  <fonts count="59">
    <font>
      <sz val="10"/>
      <name val="Times New Roman"/>
    </font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Arial Narrow"/>
      <family val="2"/>
      <charset val="204"/>
    </font>
    <font>
      <sz val="6"/>
      <name val="Arial Narrow"/>
      <family val="2"/>
      <charset val="204"/>
    </font>
    <font>
      <sz val="6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color indexed="8"/>
      <name val="Arial Narrow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sz val="9"/>
      <name val="Times New Roman"/>
      <family val="1"/>
      <charset val="204"/>
    </font>
    <font>
      <b/>
      <sz val="10"/>
      <name val="Arial Narrow"/>
      <family val="2"/>
      <charset val="204"/>
    </font>
    <font>
      <sz val="7"/>
      <name val="Arial"/>
      <family val="2"/>
      <charset val="204"/>
    </font>
    <font>
      <b/>
      <sz val="7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2402">
    <xf numFmtId="0" fontId="0" fillId="0" borderId="0" applyNumberFormat="0" applyBorder="0" applyProtection="0">
      <alignment horizontal="left" vertical="center" wrapText="1"/>
    </xf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6" fillId="0" borderId="0"/>
    <xf numFmtId="0" fontId="36" fillId="0" borderId="0"/>
    <xf numFmtId="0" fontId="7" fillId="34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7" fillId="27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7" fillId="35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7" fillId="36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7" fillId="37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7" fillId="3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7" fillId="2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7" fillId="3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7" fillId="31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7" fillId="27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7" fillId="40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7" fillId="4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8" fillId="15" borderId="1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8" fillId="6" borderId="1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40" fillId="72" borderId="20" applyNumberFormat="0" applyAlignment="0" applyProtection="0"/>
    <xf numFmtId="0" fontId="9" fillId="42" borderId="2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9" fillId="43" borderId="2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9" fillId="42" borderId="2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41" fillId="73" borderId="21" applyNumberFormat="0" applyAlignment="0" applyProtection="0"/>
    <xf numFmtId="0" fontId="10" fillId="42" borderId="1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10" fillId="43" borderId="1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10" fillId="42" borderId="1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42" fillId="73" borderId="20" applyNumberFormat="0" applyAlignment="0" applyProtection="0"/>
    <xf numFmtId="0" fontId="11" fillId="0" borderId="3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1" fillId="0" borderId="3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2" fillId="0" borderId="4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12" fillId="0" borderId="4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13" fillId="0" borderId="5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13" fillId="0" borderId="5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14" fillId="0" borderId="6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15" fillId="44" borderId="7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15" fillId="45" borderId="7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47" fillId="74" borderId="26" applyNumberFormat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4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17" fillId="2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18" fillId="0" borderId="0"/>
    <xf numFmtId="0" fontId="1" fillId="0" borderId="0"/>
    <xf numFmtId="0" fontId="6" fillId="0" borderId="0"/>
    <xf numFmtId="0" fontId="1" fillId="0" borderId="0"/>
    <xf numFmtId="0" fontId="31" fillId="0" borderId="0"/>
    <xf numFmtId="0" fontId="1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2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1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19" fillId="5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19" fillId="7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" fillId="47" borderId="8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6" fillId="47" borderId="8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6" fillId="47" borderId="8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0" fontId="38" fillId="77" borderId="27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1" fillId="0" borderId="9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21" fillId="0" borderId="9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33" fillId="0" borderId="0"/>
    <xf numFmtId="0" fontId="2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3" fillId="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23" fillId="10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</cellStyleXfs>
  <cellXfs count="183">
    <xf numFmtId="0" fontId="0" fillId="0" borderId="0" xfId="0">
      <alignment horizontal="left" vertical="center" wrapText="1"/>
    </xf>
    <xf numFmtId="0" fontId="5" fillId="0" borderId="0" xfId="0" applyFo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justify" wrapText="1"/>
    </xf>
    <xf numFmtId="4" fontId="0" fillId="0" borderId="0" xfId="0" applyNumberFormat="1" applyFill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4" fillId="0" borderId="10" xfId="2134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>
      <alignment horizontal="left" vertical="center" wrapText="1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55" fillId="0" borderId="0" xfId="0" applyFont="1" applyFill="1">
      <alignment horizontal="left" vertical="center" wrapText="1"/>
    </xf>
    <xf numFmtId="0" fontId="55" fillId="0" borderId="0" xfId="0" applyFont="1" applyFill="1" applyAlignment="1">
      <alignment vertical="center" wrapText="1"/>
    </xf>
    <xf numFmtId="164" fontId="55" fillId="0" borderId="0" xfId="0" applyNumberFormat="1" applyFont="1" applyFill="1" applyAlignment="1">
      <alignment horizontal="center" vertical="center" wrapText="1"/>
    </xf>
    <xf numFmtId="49" fontId="55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Alignment="1">
      <alignment horizontal="right" vertical="center" wrapText="1"/>
    </xf>
    <xf numFmtId="164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NumberFormat="1" applyFont="1" applyFill="1" applyBorder="1" applyAlignment="1">
      <alignment horizontal="center"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49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 wrapText="1"/>
    </xf>
    <xf numFmtId="4" fontId="56" fillId="0" borderId="0" xfId="0" applyNumberFormat="1" applyFont="1" applyFill="1" applyBorder="1" applyAlignment="1">
      <alignment vertical="center" wrapText="1"/>
    </xf>
    <xf numFmtId="0" fontId="55" fillId="0" borderId="10" xfId="0" applyNumberFormat="1" applyFont="1" applyFill="1" applyBorder="1" applyAlignment="1">
      <alignment horizontal="center" vertical="center" wrapText="1"/>
    </xf>
    <xf numFmtId="3" fontId="55" fillId="0" borderId="10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4" fontId="55" fillId="0" borderId="0" xfId="0" applyNumberFormat="1" applyFont="1" applyFill="1">
      <alignment horizontal="left" vertical="center" wrapText="1"/>
    </xf>
    <xf numFmtId="165" fontId="55" fillId="0" borderId="0" xfId="0" applyNumberFormat="1" applyFont="1" applyFill="1">
      <alignment horizontal="left" vertical="center" wrapText="1"/>
    </xf>
    <xf numFmtId="0" fontId="55" fillId="0" borderId="10" xfId="0" applyFont="1" applyFill="1" applyBorder="1" applyAlignment="1">
      <alignment horizontal="center" vertical="center"/>
    </xf>
    <xf numFmtId="2" fontId="55" fillId="0" borderId="1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Alignment="1">
      <alignment horizontal="center" vertical="center" wrapText="1"/>
    </xf>
    <xf numFmtId="4" fontId="55" fillId="0" borderId="0" xfId="0" applyNumberFormat="1" applyFont="1" applyFill="1" applyAlignment="1">
      <alignment horizontal="right" vertical="center" wrapText="1"/>
    </xf>
    <xf numFmtId="0" fontId="55" fillId="0" borderId="14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2" fontId="55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left" vertical="center"/>
    </xf>
    <xf numFmtId="0" fontId="55" fillId="0" borderId="10" xfId="0" applyFont="1" applyFill="1" applyBorder="1" applyAlignment="1">
      <alignment vertical="center" wrapText="1"/>
    </xf>
    <xf numFmtId="0" fontId="55" fillId="0" borderId="0" xfId="0" applyFont="1" applyFill="1" applyBorder="1">
      <alignment horizontal="left" vertical="center" wrapText="1"/>
    </xf>
    <xf numFmtId="4" fontId="55" fillId="0" borderId="11" xfId="0" applyNumberFormat="1" applyFont="1" applyFill="1" applyBorder="1" applyAlignment="1">
      <alignment horizontal="center" vertical="center" wrapText="1"/>
    </xf>
    <xf numFmtId="4" fontId="55" fillId="0" borderId="13" xfId="0" applyNumberFormat="1" applyFont="1" applyFill="1" applyBorder="1" applyAlignment="1">
      <alignment horizontal="center" vertical="center" wrapText="1"/>
    </xf>
    <xf numFmtId="49" fontId="55" fillId="0" borderId="13" xfId="0" applyNumberFormat="1" applyFont="1" applyFill="1" applyBorder="1" applyAlignment="1">
      <alignment horizontal="center" vertical="center" wrapText="1"/>
    </xf>
    <xf numFmtId="0" fontId="55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10" xfId="2054" applyFont="1" applyFill="1" applyBorder="1" applyAlignment="1">
      <alignment horizontal="left" vertical="center" wrapText="1"/>
    </xf>
    <xf numFmtId="0" fontId="55" fillId="0" borderId="10" xfId="2056" applyFont="1" applyFill="1" applyBorder="1" applyAlignment="1">
      <alignment horizontal="center" vertical="center" wrapText="1"/>
    </xf>
    <xf numFmtId="0" fontId="55" fillId="0" borderId="10" xfId="2057" applyFont="1" applyFill="1" applyBorder="1" applyAlignment="1">
      <alignment horizontal="center" vertical="center" wrapText="1"/>
    </xf>
    <xf numFmtId="0" fontId="55" fillId="0" borderId="10" xfId="2057" applyNumberFormat="1" applyFont="1" applyFill="1" applyBorder="1" applyAlignment="1">
      <alignment horizontal="center" vertical="center" wrapText="1"/>
    </xf>
    <xf numFmtId="4" fontId="55" fillId="0" borderId="10" xfId="2057" applyNumberFormat="1" applyFont="1" applyFill="1" applyBorder="1" applyAlignment="1">
      <alignment horizontal="center" vertical="center" wrapText="1"/>
    </xf>
    <xf numFmtId="0" fontId="55" fillId="0" borderId="10" xfId="2055" applyFont="1" applyFill="1" applyBorder="1" applyAlignment="1">
      <alignment horizontal="center" vertical="center" wrapText="1"/>
    </xf>
    <xf numFmtId="4" fontId="3" fillId="0" borderId="0" xfId="0" applyNumberFormat="1" applyFont="1" applyFill="1">
      <alignment horizontal="left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>
      <alignment horizontal="left" vertical="center" wrapText="1"/>
    </xf>
    <xf numFmtId="0" fontId="29" fillId="0" borderId="10" xfId="0" applyFont="1" applyFill="1" applyBorder="1">
      <alignment horizontal="left" vertical="center" wrapText="1"/>
    </xf>
    <xf numFmtId="3" fontId="55" fillId="0" borderId="11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right" vertical="center" wrapText="1"/>
    </xf>
    <xf numFmtId="0" fontId="55" fillId="0" borderId="13" xfId="0" applyFont="1" applyFill="1" applyBorder="1" applyAlignment="1">
      <alignment horizontal="center" vertical="center"/>
    </xf>
    <xf numFmtId="0" fontId="55" fillId="0" borderId="29" xfId="2054" applyFont="1" applyFill="1" applyBorder="1" applyAlignment="1">
      <alignment horizontal="left" vertical="center" wrapText="1"/>
    </xf>
    <xf numFmtId="0" fontId="55" fillId="0" borderId="29" xfId="2055" applyFont="1" applyFill="1" applyBorder="1" applyAlignment="1">
      <alignment horizontal="center" vertical="center" wrapText="1"/>
    </xf>
    <xf numFmtId="0" fontId="55" fillId="0" borderId="29" xfId="2056" applyFont="1" applyFill="1" applyBorder="1" applyAlignment="1">
      <alignment horizontal="center" vertical="center" wrapText="1"/>
    </xf>
    <xf numFmtId="0" fontId="55" fillId="0" borderId="29" xfId="2057" applyFont="1" applyFill="1" applyBorder="1" applyAlignment="1">
      <alignment horizontal="center" vertical="center" wrapText="1"/>
    </xf>
    <xf numFmtId="0" fontId="55" fillId="0" borderId="29" xfId="2057" applyNumberFormat="1" applyFont="1" applyFill="1" applyBorder="1" applyAlignment="1">
      <alignment horizontal="center" vertical="center" wrapText="1"/>
    </xf>
    <xf numFmtId="4" fontId="55" fillId="0" borderId="29" xfId="2057" applyNumberFormat="1" applyFont="1" applyFill="1" applyBorder="1" applyAlignment="1">
      <alignment horizontal="center" vertical="center" wrapText="1"/>
    </xf>
    <xf numFmtId="0" fontId="55" fillId="0" borderId="30" xfId="2054" applyFont="1" applyFill="1" applyBorder="1" applyAlignment="1">
      <alignment horizontal="left" vertical="center" wrapText="1"/>
    </xf>
    <xf numFmtId="0" fontId="55" fillId="0" borderId="30" xfId="2055" applyFont="1" applyFill="1" applyBorder="1" applyAlignment="1">
      <alignment horizontal="center" vertical="center" wrapText="1"/>
    </xf>
    <xf numFmtId="0" fontId="55" fillId="0" borderId="30" xfId="2056" applyFont="1" applyFill="1" applyBorder="1" applyAlignment="1">
      <alignment horizontal="center" vertical="center" wrapText="1"/>
    </xf>
    <xf numFmtId="0" fontId="55" fillId="0" borderId="30" xfId="2057" applyFont="1" applyFill="1" applyBorder="1" applyAlignment="1">
      <alignment horizontal="center" vertical="center" wrapText="1"/>
    </xf>
    <xf numFmtId="0" fontId="55" fillId="0" borderId="30" xfId="2057" applyNumberFormat="1" applyFont="1" applyFill="1" applyBorder="1" applyAlignment="1">
      <alignment horizontal="center" vertical="center" wrapText="1"/>
    </xf>
    <xf numFmtId="4" fontId="55" fillId="0" borderId="30" xfId="2057" applyNumberFormat="1" applyFont="1" applyFill="1" applyBorder="1" applyAlignment="1">
      <alignment horizontal="center" vertical="center" wrapText="1"/>
    </xf>
    <xf numFmtId="0" fontId="55" fillId="0" borderId="29" xfId="2058" applyFont="1" applyFill="1" applyBorder="1" applyAlignment="1">
      <alignment horizontal="left" vertical="center" wrapText="1"/>
    </xf>
    <xf numFmtId="0" fontId="55" fillId="0" borderId="29" xfId="2070" applyFont="1" applyFill="1" applyBorder="1" applyAlignment="1">
      <alignment horizontal="center" vertical="center" wrapText="1"/>
    </xf>
    <xf numFmtId="0" fontId="55" fillId="0" borderId="29" xfId="2071" applyFont="1" applyFill="1" applyBorder="1" applyAlignment="1">
      <alignment horizontal="center" vertical="center" wrapText="1"/>
    </xf>
    <xf numFmtId="0" fontId="55" fillId="0" borderId="29" xfId="2072" applyFont="1" applyFill="1" applyBorder="1" applyAlignment="1">
      <alignment horizontal="center" vertical="center" wrapText="1"/>
    </xf>
    <xf numFmtId="0" fontId="55" fillId="0" borderId="29" xfId="2072" applyNumberFormat="1" applyFont="1" applyFill="1" applyBorder="1" applyAlignment="1">
      <alignment horizontal="center" vertical="center" wrapText="1"/>
    </xf>
    <xf numFmtId="4" fontId="55" fillId="0" borderId="29" xfId="2072" applyNumberFormat="1" applyFont="1" applyFill="1" applyBorder="1" applyAlignment="1">
      <alignment horizontal="center" vertical="center" wrapText="1"/>
    </xf>
    <xf numFmtId="0" fontId="3" fillId="0" borderId="10" xfId="2054" applyFont="1" applyFill="1" applyBorder="1" applyAlignment="1">
      <alignment horizontal="left" vertical="center" wrapText="1"/>
    </xf>
    <xf numFmtId="0" fontId="3" fillId="0" borderId="10" xfId="2055" applyFont="1" applyFill="1" applyBorder="1" applyAlignment="1">
      <alignment horizontal="left" vertical="center"/>
    </xf>
    <xf numFmtId="0" fontId="3" fillId="0" borderId="10" xfId="2055" applyFont="1" applyFill="1" applyBorder="1" applyAlignment="1">
      <alignment horizontal="center" vertical="center"/>
    </xf>
    <xf numFmtId="0" fontId="3" fillId="0" borderId="10" xfId="2058" applyFont="1" applyFill="1" applyBorder="1" applyAlignment="1">
      <alignment horizontal="left" vertical="center" wrapText="1"/>
    </xf>
    <xf numFmtId="0" fontId="3" fillId="0" borderId="10" xfId="2070" applyFont="1" applyFill="1" applyBorder="1" applyAlignment="1">
      <alignment horizontal="left" vertical="center"/>
    </xf>
    <xf numFmtId="0" fontId="3" fillId="0" borderId="10" xfId="207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left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textRotation="90" wrapText="1"/>
    </xf>
    <xf numFmtId="0" fontId="55" fillId="0" borderId="0" xfId="0" applyFont="1" applyFill="1" applyAlignment="1">
      <alignment horizontal="center" vertical="center" wrapText="1"/>
    </xf>
    <xf numFmtId="164" fontId="55" fillId="0" borderId="10" xfId="0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wrapText="1" shrinkToFi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horizontal="left" vertical="center" wrapText="1"/>
    </xf>
    <xf numFmtId="2" fontId="55" fillId="0" borderId="11" xfId="0" applyNumberFormat="1" applyFont="1" applyFill="1" applyBorder="1" applyAlignment="1">
      <alignment horizontal="center" vertical="center"/>
    </xf>
    <xf numFmtId="0" fontId="55" fillId="0" borderId="14" xfId="2054" applyFont="1" applyFill="1" applyBorder="1" applyAlignment="1">
      <alignment horizontal="left" vertical="center" wrapText="1"/>
    </xf>
    <xf numFmtId="0" fontId="55" fillId="0" borderId="14" xfId="2055" applyFont="1" applyFill="1" applyBorder="1" applyAlignment="1">
      <alignment horizontal="center" vertical="center" wrapText="1"/>
    </xf>
    <xf numFmtId="0" fontId="55" fillId="0" borderId="14" xfId="2056" applyFont="1" applyFill="1" applyBorder="1" applyAlignment="1">
      <alignment horizontal="center" vertical="center" wrapText="1"/>
    </xf>
    <xf numFmtId="4" fontId="55" fillId="0" borderId="11" xfId="2057" applyNumberFormat="1" applyFont="1" applyFill="1" applyBorder="1" applyAlignment="1">
      <alignment horizontal="center" vertical="center" wrapText="1"/>
    </xf>
    <xf numFmtId="0" fontId="55" fillId="0" borderId="11" xfId="2057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left" vertical="center" wrapText="1"/>
    </xf>
    <xf numFmtId="0" fontId="55" fillId="0" borderId="14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textRotation="90" wrapText="1"/>
    </xf>
    <xf numFmtId="0" fontId="55" fillId="0" borderId="0" xfId="0" applyFont="1" applyFill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textRotation="90" wrapText="1"/>
    </xf>
    <xf numFmtId="0" fontId="57" fillId="0" borderId="0" xfId="0" applyFont="1" applyFill="1" applyAlignment="1">
      <alignment horizontal="center" wrapText="1" shrinkToFi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164" fontId="55" fillId="0" borderId="10" xfId="0" applyNumberFormat="1" applyFont="1" applyFill="1" applyBorder="1" applyAlignment="1">
      <alignment horizontal="center" vertical="center" wrapText="1"/>
    </xf>
    <xf numFmtId="164" fontId="55" fillId="0" borderId="10" xfId="0" applyNumberFormat="1" applyFont="1" applyFill="1" applyBorder="1" applyAlignment="1">
      <alignment horizontal="center" vertical="center" textRotation="90" wrapText="1"/>
    </xf>
    <xf numFmtId="4" fontId="55" fillId="0" borderId="13" xfId="0" applyNumberFormat="1" applyFont="1" applyFill="1" applyBorder="1" applyAlignment="1">
      <alignment horizontal="center" vertical="center" textRotation="90" wrapText="1"/>
    </xf>
    <xf numFmtId="4" fontId="55" fillId="0" borderId="17" xfId="0" applyNumberFormat="1" applyFont="1" applyFill="1" applyBorder="1" applyAlignment="1">
      <alignment horizontal="center" vertical="center" textRotation="90" wrapText="1"/>
    </xf>
    <xf numFmtId="4" fontId="55" fillId="0" borderId="12" xfId="0" applyNumberFormat="1" applyFont="1" applyFill="1" applyBorder="1" applyAlignment="1">
      <alignment horizontal="center" vertical="center" textRotation="90" wrapText="1"/>
    </xf>
    <xf numFmtId="0" fontId="55" fillId="0" borderId="10" xfId="0" applyNumberFormat="1" applyFont="1" applyFill="1" applyBorder="1" applyAlignment="1">
      <alignment horizontal="center" vertical="center" textRotation="90" wrapText="1"/>
    </xf>
    <xf numFmtId="49" fontId="55" fillId="0" borderId="10" xfId="0" applyNumberFormat="1" applyFont="1" applyFill="1" applyBorder="1" applyAlignment="1">
      <alignment horizontal="center" vertical="center" textRotation="90" wrapText="1"/>
    </xf>
    <xf numFmtId="4" fontId="56" fillId="0" borderId="0" xfId="0" applyNumberFormat="1" applyFont="1" applyFill="1" applyBorder="1" applyAlignment="1">
      <alignment horizontal="left" vertical="center" wrapText="1"/>
    </xf>
    <xf numFmtId="0" fontId="55" fillId="0" borderId="10" xfId="0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wrapText="1" shrinkToFit="1"/>
    </xf>
    <xf numFmtId="0" fontId="28" fillId="0" borderId="19" xfId="0" applyFont="1" applyFill="1" applyBorder="1" applyAlignment="1">
      <alignment horizontal="center" vertical="center" wrapText="1" shrinkToFit="1"/>
    </xf>
    <xf numFmtId="4" fontId="34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>
      <alignment horizontal="left" vertical="center" wrapText="1"/>
    </xf>
    <xf numFmtId="0" fontId="3" fillId="0" borderId="12" xfId="0" applyFont="1" applyFill="1" applyBorder="1">
      <alignment horizontal="lef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1" fontId="55" fillId="0" borderId="10" xfId="0" applyNumberFormat="1" applyFont="1" applyFill="1" applyBorder="1" applyAlignment="1">
      <alignment horizontal="center" vertical="center" wrapText="1"/>
    </xf>
  </cellXfs>
  <cellStyles count="240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Плохой" xfId="2135" builtinId="27" customBuiltin="1"/>
    <cellStyle name="Плохой 10" xfId="2136"/>
    <cellStyle name="Плохой 11" xfId="2137"/>
    <cellStyle name="Плохой 12" xfId="2138"/>
    <cellStyle name="Плохой 13" xfId="2139"/>
    <cellStyle name="Плохой 14" xfId="2140"/>
    <cellStyle name="Плохой 15" xfId="2141"/>
    <cellStyle name="Плохой 16" xfId="2142"/>
    <cellStyle name="Плохой 17" xfId="2143"/>
    <cellStyle name="Плохой 18" xfId="2144"/>
    <cellStyle name="Плохой 19" xfId="2145"/>
    <cellStyle name="Плохой 2" xfId="2146"/>
    <cellStyle name="Плохой 20" xfId="2147"/>
    <cellStyle name="Плохой 21" xfId="2148"/>
    <cellStyle name="Плохой 22" xfId="2149"/>
    <cellStyle name="Плохой 23" xfId="2150"/>
    <cellStyle name="Плохой 24" xfId="2151"/>
    <cellStyle name="Плохой 25" xfId="2152"/>
    <cellStyle name="Плохой 26" xfId="2153"/>
    <cellStyle name="Плохой 27" xfId="2154"/>
    <cellStyle name="Плохой 28" xfId="2155"/>
    <cellStyle name="Плохой 29" xfId="2156"/>
    <cellStyle name="Плохой 3" xfId="2157"/>
    <cellStyle name="Плохой 30" xfId="2158"/>
    <cellStyle name="Плохой 31" xfId="2159"/>
    <cellStyle name="Плохой 32" xfId="2160"/>
    <cellStyle name="Плохой 33" xfId="2161"/>
    <cellStyle name="Плохой 34" xfId="2162"/>
    <cellStyle name="Плохой 35" xfId="2163"/>
    <cellStyle name="Плохой 36" xfId="2164"/>
    <cellStyle name="Плохой 37" xfId="2165"/>
    <cellStyle name="Плохой 38" xfId="2166"/>
    <cellStyle name="Плохой 39" xfId="2167"/>
    <cellStyle name="Плохой 4" xfId="2168"/>
    <cellStyle name="Плохой 40" xfId="2169"/>
    <cellStyle name="Плохой 41" xfId="2170"/>
    <cellStyle name="Плохой 42" xfId="2171"/>
    <cellStyle name="Плохой 43" xfId="2172"/>
    <cellStyle name="Плохой 5" xfId="2173"/>
    <cellStyle name="Плохой 6" xfId="2174"/>
    <cellStyle name="Плохой 7" xfId="2175"/>
    <cellStyle name="Плохой 8" xfId="2176"/>
    <cellStyle name="Плохой 9" xfId="2177"/>
    <cellStyle name="Пояснение" xfId="2178" builtinId="53" customBuiltin="1"/>
    <cellStyle name="Пояснение 10" xfId="2179"/>
    <cellStyle name="Пояснение 11" xfId="2180"/>
    <cellStyle name="Пояснение 12" xfId="2181"/>
    <cellStyle name="Пояснение 13" xfId="2182"/>
    <cellStyle name="Пояснение 14" xfId="2183"/>
    <cellStyle name="Пояснение 15" xfId="2184"/>
    <cellStyle name="Пояснение 16" xfId="2185"/>
    <cellStyle name="Пояснение 17" xfId="2186"/>
    <cellStyle name="Пояснение 18" xfId="2187"/>
    <cellStyle name="Пояснение 19" xfId="2188"/>
    <cellStyle name="Пояснение 2" xfId="2189"/>
    <cellStyle name="Пояснение 20" xfId="2190"/>
    <cellStyle name="Пояснение 21" xfId="2191"/>
    <cellStyle name="Пояснение 22" xfId="2192"/>
    <cellStyle name="Пояснение 23" xfId="2193"/>
    <cellStyle name="Пояснение 24" xfId="2194"/>
    <cellStyle name="Пояснение 25" xfId="2195"/>
    <cellStyle name="Пояснение 26" xfId="2196"/>
    <cellStyle name="Пояснение 27" xfId="2197"/>
    <cellStyle name="Пояснение 28" xfId="2198"/>
    <cellStyle name="Пояснение 29" xfId="2199"/>
    <cellStyle name="Пояснение 3" xfId="2200"/>
    <cellStyle name="Пояснение 30" xfId="2201"/>
    <cellStyle name="Пояснение 31" xfId="2202"/>
    <cellStyle name="Пояснение 32" xfId="2203"/>
    <cellStyle name="Пояснение 33" xfId="2204"/>
    <cellStyle name="Пояснение 34" xfId="2205"/>
    <cellStyle name="Пояснение 35" xfId="2206"/>
    <cellStyle name="Пояснение 36" xfId="2207"/>
    <cellStyle name="Пояснение 37" xfId="2208"/>
    <cellStyle name="Пояснение 38" xfId="2209"/>
    <cellStyle name="Пояснение 39" xfId="2210"/>
    <cellStyle name="Пояснение 4" xfId="2211"/>
    <cellStyle name="Пояснение 40" xfId="2212"/>
    <cellStyle name="Пояснение 41" xfId="2213"/>
    <cellStyle name="Пояснение 42" xfId="2214"/>
    <cellStyle name="Пояснение 43" xfId="2215"/>
    <cellStyle name="Пояснение 5" xfId="2216"/>
    <cellStyle name="Пояснение 6" xfId="2217"/>
    <cellStyle name="Пояснение 7" xfId="2218"/>
    <cellStyle name="Пояснение 8" xfId="2219"/>
    <cellStyle name="Пояснение 9" xfId="2220"/>
    <cellStyle name="Примечание" xfId="2221" builtinId="10" customBuiltin="1"/>
    <cellStyle name="Примечание 10" xfId="2222"/>
    <cellStyle name="Примечание 11" xfId="2223"/>
    <cellStyle name="Примечание 12" xfId="2224"/>
    <cellStyle name="Примечание 13" xfId="2225"/>
    <cellStyle name="Примечание 14" xfId="2226"/>
    <cellStyle name="Примечание 15" xfId="2227"/>
    <cellStyle name="Примечание 16" xfId="2228"/>
    <cellStyle name="Примечание 17" xfId="2229"/>
    <cellStyle name="Примечание 18" xfId="2230"/>
    <cellStyle name="Примечание 19" xfId="2231"/>
    <cellStyle name="Примечание 2" xfId="2232"/>
    <cellStyle name="Примечание 20" xfId="2233"/>
    <cellStyle name="Примечание 21" xfId="2234"/>
    <cellStyle name="Примечание 22" xfId="2235"/>
    <cellStyle name="Примечание 23" xfId="2236"/>
    <cellStyle name="Примечание 24" xfId="2237"/>
    <cellStyle name="Примечание 25" xfId="2238"/>
    <cellStyle name="Примечание 26" xfId="2239"/>
    <cellStyle name="Примечание 27" xfId="2240"/>
    <cellStyle name="Примечание 28" xfId="2241"/>
    <cellStyle name="Примечание 29" xfId="2242"/>
    <cellStyle name="Примечание 3" xfId="2243"/>
    <cellStyle name="Примечание 30" xfId="2244"/>
    <cellStyle name="Примечание 31" xfId="2245"/>
    <cellStyle name="Примечание 32" xfId="2246"/>
    <cellStyle name="Примечание 33" xfId="2247"/>
    <cellStyle name="Примечание 34" xfId="2248"/>
    <cellStyle name="Примечание 35" xfId="2249"/>
    <cellStyle name="Примечание 36" xfId="2250"/>
    <cellStyle name="Примечание 37" xfId="2251"/>
    <cellStyle name="Примечание 38" xfId="2252"/>
    <cellStyle name="Примечание 39" xfId="2253"/>
    <cellStyle name="Примечание 4" xfId="2254"/>
    <cellStyle name="Примечание 40" xfId="2255"/>
    <cellStyle name="Примечание 41" xfId="2256"/>
    <cellStyle name="Примечание 42" xfId="2257"/>
    <cellStyle name="Примечание 43" xfId="2258"/>
    <cellStyle name="Примечание 44" xfId="2259"/>
    <cellStyle name="Примечание 5" xfId="2260"/>
    <cellStyle name="Примечание 6" xfId="2261"/>
    <cellStyle name="Примечание 7" xfId="2262"/>
    <cellStyle name="Примечание 8" xfId="2263"/>
    <cellStyle name="Примечание 9" xfId="2264"/>
    <cellStyle name="Процентный 2" xfId="2265"/>
    <cellStyle name="Процентный 2 2" xfId="2266"/>
    <cellStyle name="Процентный 2_Приложение 1" xfId="2267"/>
    <cellStyle name="Процентный 3" xfId="2268"/>
    <cellStyle name="Процентный 3 2" xfId="2269"/>
    <cellStyle name="Процентный 3_Приложение 1" xfId="2270"/>
    <cellStyle name="Связанная ячейка" xfId="2271" builtinId="24" customBuiltin="1"/>
    <cellStyle name="Связанная ячейка 10" xfId="2272"/>
    <cellStyle name="Связанная ячейка 11" xfId="2273"/>
    <cellStyle name="Связанная ячейка 12" xfId="2274"/>
    <cellStyle name="Связанная ячейка 13" xfId="2275"/>
    <cellStyle name="Связанная ячейка 14" xfId="2276"/>
    <cellStyle name="Связанная ячейка 15" xfId="2277"/>
    <cellStyle name="Связанная ячейка 16" xfId="2278"/>
    <cellStyle name="Связанная ячейка 17" xfId="2279"/>
    <cellStyle name="Связанная ячейка 18" xfId="2280"/>
    <cellStyle name="Связанная ячейка 19" xfId="2281"/>
    <cellStyle name="Связанная ячейка 2" xfId="2282"/>
    <cellStyle name="Связанная ячейка 20" xfId="2283"/>
    <cellStyle name="Связанная ячейка 21" xfId="2284"/>
    <cellStyle name="Связанная ячейка 22" xfId="2285"/>
    <cellStyle name="Связанная ячейка 23" xfId="2286"/>
    <cellStyle name="Связанная ячейка 24" xfId="2287"/>
    <cellStyle name="Связанная ячейка 25" xfId="2288"/>
    <cellStyle name="Связанная ячейка 26" xfId="2289"/>
    <cellStyle name="Связанная ячейка 27" xfId="2290"/>
    <cellStyle name="Связанная ячейка 28" xfId="2291"/>
    <cellStyle name="Связанная ячейка 29" xfId="2292"/>
    <cellStyle name="Связанная ячейка 3" xfId="2293"/>
    <cellStyle name="Связанная ячейка 30" xfId="2294"/>
    <cellStyle name="Связанная ячейка 31" xfId="2295"/>
    <cellStyle name="Связанная ячейка 32" xfId="2296"/>
    <cellStyle name="Связанная ячейка 33" xfId="2297"/>
    <cellStyle name="Связанная ячейка 34" xfId="2298"/>
    <cellStyle name="Связанная ячейка 35" xfId="2299"/>
    <cellStyle name="Связанная ячейка 36" xfId="2300"/>
    <cellStyle name="Связанная ячейка 37" xfId="2301"/>
    <cellStyle name="Связанная ячейка 38" xfId="2302"/>
    <cellStyle name="Связанная ячейка 39" xfId="2303"/>
    <cellStyle name="Связанная ячейка 4" xfId="2304"/>
    <cellStyle name="Связанная ячейка 40" xfId="2305"/>
    <cellStyle name="Связанная ячейка 41" xfId="2306"/>
    <cellStyle name="Связанная ячейка 42" xfId="2307"/>
    <cellStyle name="Связанная ячейка 43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Стиль 1" xfId="2314"/>
    <cellStyle name="Текст предупреждения" xfId="2315" builtinId="11" customBuiltin="1"/>
    <cellStyle name="Текст предупреждения 10" xfId="2316"/>
    <cellStyle name="Текст предупреждения 11" xfId="2317"/>
    <cellStyle name="Текст предупреждения 12" xfId="2318"/>
    <cellStyle name="Текст предупреждения 13" xfId="2319"/>
    <cellStyle name="Текст предупреждения 14" xfId="2320"/>
    <cellStyle name="Текст предупреждения 15" xfId="2321"/>
    <cellStyle name="Текст предупреждения 16" xfId="2322"/>
    <cellStyle name="Текст предупреждения 17" xfId="2323"/>
    <cellStyle name="Текст предупреждения 18" xfId="2324"/>
    <cellStyle name="Текст предупреждения 19" xfId="2325"/>
    <cellStyle name="Текст предупреждения 2" xfId="2326"/>
    <cellStyle name="Текст предупреждения 20" xfId="2327"/>
    <cellStyle name="Текст предупреждения 21" xfId="2328"/>
    <cellStyle name="Текст предупреждения 22" xfId="2329"/>
    <cellStyle name="Текст предупреждения 23" xfId="2330"/>
    <cellStyle name="Текст предупреждения 24" xfId="2331"/>
    <cellStyle name="Текст предупреждения 25" xfId="2332"/>
    <cellStyle name="Текст предупреждения 26" xfId="2333"/>
    <cellStyle name="Текст предупреждения 27" xfId="2334"/>
    <cellStyle name="Текст предупреждения 28" xfId="2335"/>
    <cellStyle name="Текст предупреждения 29" xfId="2336"/>
    <cellStyle name="Текст предупреждения 3" xfId="2337"/>
    <cellStyle name="Текст предупреждения 30" xfId="2338"/>
    <cellStyle name="Текст предупреждения 31" xfId="2339"/>
    <cellStyle name="Текст предупреждения 32" xfId="2340"/>
    <cellStyle name="Текст предупреждения 33" xfId="2341"/>
    <cellStyle name="Текст предупреждения 34" xfId="2342"/>
    <cellStyle name="Текст предупреждения 35" xfId="2343"/>
    <cellStyle name="Текст предупреждения 36" xfId="2344"/>
    <cellStyle name="Текст предупреждения 37" xfId="2345"/>
    <cellStyle name="Текст предупреждения 38" xfId="2346"/>
    <cellStyle name="Текст предупреждения 39" xfId="2347"/>
    <cellStyle name="Текст предупреждения 4" xfId="2348"/>
    <cellStyle name="Текст предупреждения 40" xfId="2349"/>
    <cellStyle name="Текст предупреждения 41" xfId="2350"/>
    <cellStyle name="Текст предупреждения 42" xfId="2351"/>
    <cellStyle name="Текст предупреждения 43" xfId="2352"/>
    <cellStyle name="Текст предупреждения 5" xfId="2353"/>
    <cellStyle name="Текст предупреждения 6" xfId="2354"/>
    <cellStyle name="Текст предупреждения 7" xfId="2355"/>
    <cellStyle name="Текст предупреждения 8" xfId="2356"/>
    <cellStyle name="Текст предупреждения 9" xfId="2357"/>
    <cellStyle name="Финансовый 2" xfId="2358"/>
    <cellStyle name="Хороший" xfId="2359" builtinId="26" customBuiltin="1"/>
    <cellStyle name="Хороший 10" xfId="2360"/>
    <cellStyle name="Хороший 11" xfId="2361"/>
    <cellStyle name="Хороший 12" xfId="2362"/>
    <cellStyle name="Хороший 13" xfId="2363"/>
    <cellStyle name="Хороший 14" xfId="2364"/>
    <cellStyle name="Хороший 15" xfId="2365"/>
    <cellStyle name="Хороший 16" xfId="2366"/>
    <cellStyle name="Хороший 17" xfId="2367"/>
    <cellStyle name="Хороший 18" xfId="2368"/>
    <cellStyle name="Хороший 19" xfId="2369"/>
    <cellStyle name="Хороший 2" xfId="2370"/>
    <cellStyle name="Хороший 20" xfId="2371"/>
    <cellStyle name="Хороший 21" xfId="2372"/>
    <cellStyle name="Хороший 22" xfId="2373"/>
    <cellStyle name="Хороший 23" xfId="2374"/>
    <cellStyle name="Хороший 24" xfId="2375"/>
    <cellStyle name="Хороший 25" xfId="2376"/>
    <cellStyle name="Хороший 26" xfId="2377"/>
    <cellStyle name="Хороший 27" xfId="2378"/>
    <cellStyle name="Хороший 28" xfId="2379"/>
    <cellStyle name="Хороший 29" xfId="2380"/>
    <cellStyle name="Хороший 3" xfId="2381"/>
    <cellStyle name="Хороший 30" xfId="2382"/>
    <cellStyle name="Хороший 31" xfId="2383"/>
    <cellStyle name="Хороший 32" xfId="2384"/>
    <cellStyle name="Хороший 33" xfId="2385"/>
    <cellStyle name="Хороший 34" xfId="2386"/>
    <cellStyle name="Хороший 35" xfId="2387"/>
    <cellStyle name="Хороший 36" xfId="2388"/>
    <cellStyle name="Хороший 37" xfId="2389"/>
    <cellStyle name="Хороший 38" xfId="2390"/>
    <cellStyle name="Хороший 39" xfId="2391"/>
    <cellStyle name="Хороший 4" xfId="2392"/>
    <cellStyle name="Хороший 40" xfId="2393"/>
    <cellStyle name="Хороший 41" xfId="2394"/>
    <cellStyle name="Хороший 42" xfId="2395"/>
    <cellStyle name="Хороший 43" xfId="2396"/>
    <cellStyle name="Хороший 5" xfId="2397"/>
    <cellStyle name="Хороший 6" xfId="2398"/>
    <cellStyle name="Хороший 7" xfId="2399"/>
    <cellStyle name="Хороший 8" xfId="2400"/>
    <cellStyle name="Хороший 9" xfId="2401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3mo/AppData/Local/Temp/&#1050;&#1057;&#1055;%202017%20-%202019%20&#1055;&#1045;&#1056;&#1045;&#1059;&#1058;&#1042;&#1045;&#1056;&#1046;&#1044;&#1045;&#1053;&#1048;&#1045;%20v%2021.0%20&#1091;&#1090;&#1074;.%2029.05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2017"/>
      <sheetName val="2018"/>
    </sheetNames>
    <sheetDataSet>
      <sheetData sheetId="0" refreshError="1">
        <row r="133">
          <cell r="N133">
            <v>4896127.01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X47"/>
  <sheetViews>
    <sheetView tabSelected="1" view="pageBreakPreview" topLeftCell="E9" zoomScale="140" zoomScaleNormal="150" zoomScaleSheetLayoutView="140" workbookViewId="0">
      <selection activeCell="M12" sqref="M12"/>
    </sheetView>
  </sheetViews>
  <sheetFormatPr defaultRowHeight="27.75" customHeight="1"/>
  <cols>
    <col min="1" max="1" width="3.1640625" style="35" customWidth="1"/>
    <col min="2" max="2" width="39.33203125" style="36" customWidth="1"/>
    <col min="3" max="3" width="21.5" style="35" hidden="1" customWidth="1"/>
    <col min="4" max="4" width="10.83203125" style="35" hidden="1" customWidth="1"/>
    <col min="5" max="5" width="7.33203125" style="66" customWidth="1"/>
    <col min="6" max="6" width="4.6640625" style="66" customWidth="1"/>
    <col min="7" max="7" width="11.33203125" style="66" customWidth="1"/>
    <col min="8" max="9" width="2.33203125" style="66" customWidth="1"/>
    <col min="10" max="10" width="9" style="37" customWidth="1"/>
    <col min="11" max="11" width="8.5" style="37" customWidth="1"/>
    <col min="12" max="12" width="9" style="37" customWidth="1"/>
    <col min="13" max="13" width="7.1640625" style="64" customWidth="1"/>
    <col min="14" max="14" width="11.1640625" style="53" customWidth="1"/>
    <col min="15" max="17" width="8.83203125" style="53" customWidth="1"/>
    <col min="18" max="18" width="11.5" style="53" customWidth="1"/>
    <col min="19" max="19" width="8.33203125" style="53" customWidth="1"/>
    <col min="20" max="20" width="10.6640625" style="53" customWidth="1"/>
    <col min="21" max="21" width="5.5" style="38" customWidth="1"/>
    <col min="22" max="22" width="12.1640625" style="35" customWidth="1"/>
    <col min="23" max="23" width="10.33203125" style="39" customWidth="1"/>
    <col min="24" max="24" width="20.5" style="35" customWidth="1"/>
    <col min="25" max="16384" width="9.33203125" style="35"/>
  </cols>
  <sheetData>
    <row r="1" spans="1:24" ht="16.5" hidden="1" customHeight="1">
      <c r="K1" s="139" t="s">
        <v>68</v>
      </c>
      <c r="L1" s="139"/>
      <c r="M1" s="139"/>
      <c r="N1" s="139"/>
      <c r="O1" s="139"/>
      <c r="P1" s="139"/>
      <c r="Q1" s="139"/>
      <c r="R1" s="139"/>
      <c r="S1" s="139"/>
      <c r="T1" s="139"/>
    </row>
    <row r="2" spans="1:24" ht="27.75" hidden="1" customHeight="1">
      <c r="J2" s="40"/>
      <c r="K2" s="65"/>
      <c r="L2" s="65"/>
      <c r="M2" s="41"/>
      <c r="N2" s="42"/>
      <c r="O2" s="42"/>
      <c r="P2" s="42"/>
      <c r="Q2" s="42"/>
      <c r="R2" s="42"/>
      <c r="S2" s="42"/>
      <c r="T2" s="42"/>
      <c r="U2" s="43"/>
    </row>
    <row r="3" spans="1:24" ht="41.25" customHeight="1">
      <c r="E3" s="109"/>
      <c r="F3" s="109"/>
      <c r="G3" s="109"/>
      <c r="H3" s="109"/>
      <c r="I3" s="109"/>
      <c r="J3" s="40"/>
      <c r="K3" s="106"/>
      <c r="L3" s="106"/>
      <c r="M3" s="41"/>
      <c r="N3" s="42"/>
      <c r="O3" s="42"/>
      <c r="P3" s="42"/>
      <c r="Q3" s="42"/>
      <c r="R3" s="155" t="s">
        <v>141</v>
      </c>
      <c r="S3" s="155"/>
      <c r="T3" s="155"/>
      <c r="U3" s="155"/>
    </row>
    <row r="4" spans="1:24" ht="38.25" customHeight="1">
      <c r="E4" s="109"/>
      <c r="F4" s="109"/>
      <c r="G4" s="109"/>
      <c r="H4" s="109"/>
      <c r="I4" s="109"/>
      <c r="J4" s="40"/>
      <c r="K4" s="44"/>
      <c r="L4" s="44"/>
      <c r="M4" s="44"/>
      <c r="N4" s="155" t="s">
        <v>142</v>
      </c>
      <c r="O4" s="155"/>
      <c r="P4" s="155"/>
      <c r="Q4" s="155"/>
      <c r="R4" s="155"/>
      <c r="S4" s="155"/>
      <c r="T4" s="155"/>
      <c r="U4" s="155"/>
      <c r="V4" s="45"/>
    </row>
    <row r="5" spans="1:24" ht="1.5" customHeight="1">
      <c r="E5" s="109"/>
      <c r="F5" s="109"/>
      <c r="G5" s="109"/>
      <c r="H5" s="109"/>
      <c r="I5" s="109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1:24" ht="12" customHeight="1">
      <c r="A6" s="144" t="s">
        <v>69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</row>
    <row r="7" spans="1:24" ht="22.5" customHeight="1">
      <c r="A7" s="130" t="s">
        <v>82</v>
      </c>
      <c r="B7" s="145" t="s">
        <v>7</v>
      </c>
      <c r="C7" s="105"/>
      <c r="D7" s="105"/>
      <c r="E7" s="130" t="s">
        <v>70</v>
      </c>
      <c r="F7" s="130"/>
      <c r="G7" s="143" t="s">
        <v>71</v>
      </c>
      <c r="H7" s="143" t="s">
        <v>72</v>
      </c>
      <c r="I7" s="143" t="s">
        <v>73</v>
      </c>
      <c r="J7" s="149" t="s">
        <v>8</v>
      </c>
      <c r="K7" s="148" t="s">
        <v>74</v>
      </c>
      <c r="L7" s="148"/>
      <c r="M7" s="153" t="s">
        <v>75</v>
      </c>
      <c r="N7" s="140" t="s">
        <v>9</v>
      </c>
      <c r="O7" s="140"/>
      <c r="P7" s="140"/>
      <c r="Q7" s="140"/>
      <c r="R7" s="140"/>
      <c r="S7" s="141" t="s">
        <v>76</v>
      </c>
      <c r="T7" s="150" t="s">
        <v>77</v>
      </c>
      <c r="U7" s="154" t="s">
        <v>78</v>
      </c>
    </row>
    <row r="8" spans="1:24" ht="18.75" customHeight="1">
      <c r="A8" s="130"/>
      <c r="B8" s="146"/>
      <c r="C8" s="105"/>
      <c r="D8" s="105"/>
      <c r="E8" s="143" t="s">
        <v>88</v>
      </c>
      <c r="F8" s="143" t="s">
        <v>89</v>
      </c>
      <c r="G8" s="143"/>
      <c r="H8" s="143"/>
      <c r="I8" s="143"/>
      <c r="J8" s="149"/>
      <c r="K8" s="149" t="s">
        <v>83</v>
      </c>
      <c r="L8" s="149" t="s">
        <v>79</v>
      </c>
      <c r="M8" s="153"/>
      <c r="N8" s="141" t="s">
        <v>83</v>
      </c>
      <c r="O8" s="140" t="s">
        <v>93</v>
      </c>
      <c r="P8" s="140"/>
      <c r="Q8" s="140"/>
      <c r="R8" s="140"/>
      <c r="S8" s="141"/>
      <c r="T8" s="151"/>
      <c r="U8" s="154"/>
    </row>
    <row r="9" spans="1:24" ht="96.75" customHeight="1">
      <c r="A9" s="130"/>
      <c r="B9" s="146"/>
      <c r="C9" s="105" t="s">
        <v>95</v>
      </c>
      <c r="D9" s="105" t="s">
        <v>96</v>
      </c>
      <c r="E9" s="143"/>
      <c r="F9" s="143"/>
      <c r="G9" s="143"/>
      <c r="H9" s="143"/>
      <c r="I9" s="143"/>
      <c r="J9" s="149"/>
      <c r="K9" s="149"/>
      <c r="L9" s="149"/>
      <c r="M9" s="153"/>
      <c r="N9" s="141"/>
      <c r="O9" s="108" t="s">
        <v>90</v>
      </c>
      <c r="P9" s="108" t="s">
        <v>91</v>
      </c>
      <c r="Q9" s="108" t="s">
        <v>92</v>
      </c>
      <c r="R9" s="108" t="s">
        <v>94</v>
      </c>
      <c r="S9" s="141"/>
      <c r="T9" s="152"/>
      <c r="U9" s="154"/>
    </row>
    <row r="10" spans="1:24" ht="15" customHeight="1">
      <c r="A10" s="130"/>
      <c r="B10" s="147"/>
      <c r="C10" s="105"/>
      <c r="D10" s="105"/>
      <c r="E10" s="143"/>
      <c r="F10" s="143"/>
      <c r="G10" s="143"/>
      <c r="H10" s="143"/>
      <c r="I10" s="143"/>
      <c r="J10" s="110" t="s">
        <v>10</v>
      </c>
      <c r="K10" s="110" t="s">
        <v>10</v>
      </c>
      <c r="L10" s="110" t="s">
        <v>0</v>
      </c>
      <c r="M10" s="46" t="s">
        <v>11</v>
      </c>
      <c r="N10" s="107" t="s">
        <v>12</v>
      </c>
      <c r="O10" s="107" t="s">
        <v>12</v>
      </c>
      <c r="P10" s="107" t="s">
        <v>67</v>
      </c>
      <c r="Q10" s="107" t="s">
        <v>67</v>
      </c>
      <c r="R10" s="107" t="s">
        <v>67</v>
      </c>
      <c r="S10" s="107" t="s">
        <v>80</v>
      </c>
      <c r="T10" s="107" t="s">
        <v>80</v>
      </c>
      <c r="U10" s="154"/>
      <c r="W10" s="42"/>
    </row>
    <row r="11" spans="1:24" ht="12" customHeight="1">
      <c r="A11" s="46">
        <v>1</v>
      </c>
      <c r="B11" s="46">
        <v>2</v>
      </c>
      <c r="C11" s="46"/>
      <c r="D11" s="46"/>
      <c r="E11" s="46">
        <v>3</v>
      </c>
      <c r="F11" s="46">
        <v>4</v>
      </c>
      <c r="G11" s="46">
        <v>5</v>
      </c>
      <c r="H11" s="46">
        <v>6</v>
      </c>
      <c r="I11" s="46">
        <v>7</v>
      </c>
      <c r="J11" s="47">
        <v>8</v>
      </c>
      <c r="K11" s="46">
        <v>9</v>
      </c>
      <c r="L11" s="47">
        <v>10</v>
      </c>
      <c r="M11" s="46">
        <v>11</v>
      </c>
      <c r="N11" s="47">
        <v>12</v>
      </c>
      <c r="O11" s="47">
        <v>13</v>
      </c>
      <c r="P11" s="47">
        <v>14</v>
      </c>
      <c r="Q11" s="47">
        <v>15</v>
      </c>
      <c r="R11" s="47">
        <v>16</v>
      </c>
      <c r="S11" s="47">
        <v>17</v>
      </c>
      <c r="T11" s="47">
        <v>18</v>
      </c>
      <c r="U11" s="48">
        <v>19</v>
      </c>
      <c r="V11" s="49"/>
    </row>
    <row r="12" spans="1:24" ht="22.5" customHeight="1">
      <c r="A12" s="156" t="s">
        <v>148</v>
      </c>
      <c r="B12" s="156"/>
      <c r="C12" s="46"/>
      <c r="D12" s="46"/>
      <c r="E12" s="46" t="s">
        <v>140</v>
      </c>
      <c r="F12" s="46" t="s">
        <v>140</v>
      </c>
      <c r="G12" s="46" t="s">
        <v>140</v>
      </c>
      <c r="H12" s="46" t="s">
        <v>140</v>
      </c>
      <c r="I12" s="46" t="s">
        <v>140</v>
      </c>
      <c r="J12" s="57">
        <f>J25+J35+J45</f>
        <v>66189.58</v>
      </c>
      <c r="K12" s="57">
        <f t="shared" ref="K12:R12" si="0">K25+K35+K45</f>
        <v>56841.679999999993</v>
      </c>
      <c r="L12" s="57">
        <f t="shared" si="0"/>
        <v>36300.699999999997</v>
      </c>
      <c r="M12" s="182">
        <f t="shared" si="0"/>
        <v>2734</v>
      </c>
      <c r="N12" s="57">
        <f t="shared" si="0"/>
        <v>82789123.419999987</v>
      </c>
      <c r="O12" s="57">
        <f t="shared" si="0"/>
        <v>0</v>
      </c>
      <c r="P12" s="57">
        <f t="shared" si="0"/>
        <v>0</v>
      </c>
      <c r="Q12" s="57">
        <f t="shared" si="0"/>
        <v>0</v>
      </c>
      <c r="R12" s="57">
        <f t="shared" si="0"/>
        <v>82789123.419999987</v>
      </c>
      <c r="S12" s="57" t="s">
        <v>140</v>
      </c>
      <c r="T12" s="57" t="s">
        <v>140</v>
      </c>
      <c r="U12" s="57" t="s">
        <v>140</v>
      </c>
      <c r="V12" s="49"/>
    </row>
    <row r="13" spans="1:24" ht="11.25" customHeight="1">
      <c r="A13" s="157" t="s">
        <v>122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49"/>
      <c r="W13" s="54"/>
      <c r="X13" s="50"/>
    </row>
    <row r="14" spans="1:24" s="60" customFormat="1" ht="9" customHeight="1">
      <c r="A14" s="136" t="s">
        <v>52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8"/>
      <c r="V14" s="53">
        <f t="shared" ref="V14:V25" si="1">T14-S14</f>
        <v>0</v>
      </c>
      <c r="W14" s="54"/>
    </row>
    <row r="15" spans="1:24" s="60" customFormat="1" ht="9" customHeight="1">
      <c r="A15" s="111">
        <v>1</v>
      </c>
      <c r="B15" s="59" t="s">
        <v>54</v>
      </c>
      <c r="C15" s="104" t="s">
        <v>119</v>
      </c>
      <c r="D15" s="104"/>
      <c r="E15" s="55">
        <v>1961</v>
      </c>
      <c r="F15" s="58"/>
      <c r="G15" s="51" t="s">
        <v>29</v>
      </c>
      <c r="H15" s="51">
        <v>3</v>
      </c>
      <c r="I15" s="51" t="s">
        <v>14</v>
      </c>
      <c r="J15" s="52">
        <v>1039.4000000000001</v>
      </c>
      <c r="K15" s="52">
        <v>965.6</v>
      </c>
      <c r="L15" s="52">
        <v>925.3</v>
      </c>
      <c r="M15" s="51">
        <v>35</v>
      </c>
      <c r="N15" s="61">
        <f>'Приложение 2'!E19</f>
        <v>2507870.84</v>
      </c>
      <c r="O15" s="107">
        <v>0</v>
      </c>
      <c r="P15" s="107">
        <v>0</v>
      </c>
      <c r="Q15" s="107">
        <v>0</v>
      </c>
      <c r="R15" s="107">
        <f t="shared" ref="R15:R22" si="2">N15</f>
        <v>2507870.84</v>
      </c>
      <c r="S15" s="107">
        <f>N15/K15</f>
        <v>2597.2150372825186</v>
      </c>
      <c r="T15" s="107">
        <v>4984.6499999999996</v>
      </c>
      <c r="U15" s="48" t="s">
        <v>59</v>
      </c>
      <c r="V15" s="53">
        <f t="shared" si="1"/>
        <v>2387.4349627174811</v>
      </c>
      <c r="W15" s="54"/>
    </row>
    <row r="16" spans="1:24" s="60" customFormat="1" ht="9" customHeight="1">
      <c r="A16" s="111">
        <v>2</v>
      </c>
      <c r="B16" s="59" t="s">
        <v>129</v>
      </c>
      <c r="C16" s="104" t="s">
        <v>118</v>
      </c>
      <c r="D16" s="104"/>
      <c r="E16" s="55">
        <v>1966</v>
      </c>
      <c r="F16" s="58"/>
      <c r="G16" s="51" t="s">
        <v>29</v>
      </c>
      <c r="H16" s="51">
        <v>4</v>
      </c>
      <c r="I16" s="51">
        <v>4</v>
      </c>
      <c r="J16" s="52">
        <v>2760.6</v>
      </c>
      <c r="K16" s="52">
        <v>2564.1999999999998</v>
      </c>
      <c r="L16" s="52">
        <v>2300.5</v>
      </c>
      <c r="M16" s="51">
        <v>95</v>
      </c>
      <c r="N16" s="61">
        <f>'Приложение 2'!E20</f>
        <v>3992588.78</v>
      </c>
      <c r="O16" s="107">
        <v>0</v>
      </c>
      <c r="P16" s="107">
        <v>0</v>
      </c>
      <c r="Q16" s="107">
        <v>0</v>
      </c>
      <c r="R16" s="107">
        <f t="shared" si="2"/>
        <v>3992588.78</v>
      </c>
      <c r="S16" s="107">
        <f t="shared" ref="S16:S24" si="3">N16/K16</f>
        <v>1557.0504562826613</v>
      </c>
      <c r="T16" s="107">
        <v>4503.95</v>
      </c>
      <c r="U16" s="48" t="s">
        <v>59</v>
      </c>
      <c r="V16" s="53">
        <f t="shared" si="1"/>
        <v>2946.8995437173385</v>
      </c>
      <c r="W16" s="54"/>
    </row>
    <row r="17" spans="1:23" s="60" customFormat="1" ht="9" customHeight="1">
      <c r="A17" s="111">
        <v>3</v>
      </c>
      <c r="B17" s="59" t="s">
        <v>64</v>
      </c>
      <c r="C17" s="104" t="s">
        <v>118</v>
      </c>
      <c r="D17" s="104"/>
      <c r="E17" s="55">
        <v>1953</v>
      </c>
      <c r="F17" s="58"/>
      <c r="G17" s="51" t="s">
        <v>29</v>
      </c>
      <c r="H17" s="51">
        <v>4</v>
      </c>
      <c r="I17" s="51">
        <v>4</v>
      </c>
      <c r="J17" s="52">
        <v>3958.4</v>
      </c>
      <c r="K17" s="52">
        <v>3577.8</v>
      </c>
      <c r="L17" s="52">
        <v>2792.5</v>
      </c>
      <c r="M17" s="51">
        <v>113</v>
      </c>
      <c r="N17" s="61">
        <f>'Приложение 2'!E21</f>
        <v>4495198.79</v>
      </c>
      <c r="O17" s="107">
        <v>0</v>
      </c>
      <c r="P17" s="107">
        <v>0</v>
      </c>
      <c r="Q17" s="107">
        <v>0</v>
      </c>
      <c r="R17" s="107">
        <f t="shared" si="2"/>
        <v>4495198.79</v>
      </c>
      <c r="S17" s="107">
        <f t="shared" si="3"/>
        <v>1256.4142182346693</v>
      </c>
      <c r="T17" s="107">
        <v>4503.95</v>
      </c>
      <c r="U17" s="48" t="s">
        <v>59</v>
      </c>
      <c r="V17" s="53">
        <f t="shared" si="1"/>
        <v>3247.5357817653303</v>
      </c>
      <c r="W17" s="54">
        <f>N17-'[1]Приложение 1'!$N$133</f>
        <v>-400928.21999999974</v>
      </c>
    </row>
    <row r="18" spans="1:23" s="60" customFormat="1" ht="9" customHeight="1">
      <c r="A18" s="111">
        <v>4</v>
      </c>
      <c r="B18" s="59" t="s">
        <v>65</v>
      </c>
      <c r="C18" s="104" t="s">
        <v>118</v>
      </c>
      <c r="D18" s="104"/>
      <c r="E18" s="55">
        <v>1917</v>
      </c>
      <c r="F18" s="58"/>
      <c r="G18" s="51" t="s">
        <v>29</v>
      </c>
      <c r="H18" s="51">
        <v>1</v>
      </c>
      <c r="I18" s="51">
        <v>4</v>
      </c>
      <c r="J18" s="52">
        <v>362.7</v>
      </c>
      <c r="K18" s="52">
        <v>340.1</v>
      </c>
      <c r="L18" s="52">
        <v>174.5</v>
      </c>
      <c r="M18" s="51">
        <v>10</v>
      </c>
      <c r="N18" s="61">
        <f>'Приложение 2'!E22</f>
        <v>1110243.6499999999</v>
      </c>
      <c r="O18" s="107">
        <v>0</v>
      </c>
      <c r="P18" s="107">
        <v>0</v>
      </c>
      <c r="Q18" s="107">
        <v>0</v>
      </c>
      <c r="R18" s="107">
        <f t="shared" si="2"/>
        <v>1110243.6499999999</v>
      </c>
      <c r="S18" s="107">
        <f t="shared" si="3"/>
        <v>3264.4623640105847</v>
      </c>
      <c r="T18" s="107">
        <v>4503.95</v>
      </c>
      <c r="U18" s="48" t="s">
        <v>59</v>
      </c>
      <c r="V18" s="53">
        <f t="shared" si="1"/>
        <v>1239.4876359894151</v>
      </c>
      <c r="W18" s="54"/>
    </row>
    <row r="19" spans="1:23" s="60" customFormat="1" ht="9" customHeight="1">
      <c r="A19" s="111">
        <v>5</v>
      </c>
      <c r="B19" s="59" t="s">
        <v>56</v>
      </c>
      <c r="C19" s="104" t="s">
        <v>118</v>
      </c>
      <c r="D19" s="104"/>
      <c r="E19" s="55">
        <v>1961</v>
      </c>
      <c r="F19" s="58"/>
      <c r="G19" s="51" t="s">
        <v>29</v>
      </c>
      <c r="H19" s="51">
        <v>3</v>
      </c>
      <c r="I19" s="51">
        <v>3</v>
      </c>
      <c r="J19" s="52">
        <v>1630</v>
      </c>
      <c r="K19" s="52">
        <v>1519.1</v>
      </c>
      <c r="L19" s="52">
        <v>1400.7</v>
      </c>
      <c r="M19" s="51">
        <v>74</v>
      </c>
      <c r="N19" s="61">
        <f>'Приложение 2'!E23</f>
        <v>2935085.2</v>
      </c>
      <c r="O19" s="107">
        <v>0</v>
      </c>
      <c r="P19" s="107">
        <v>0</v>
      </c>
      <c r="Q19" s="107">
        <v>0</v>
      </c>
      <c r="R19" s="107">
        <f t="shared" si="2"/>
        <v>2935085.2</v>
      </c>
      <c r="S19" s="107">
        <f t="shared" si="3"/>
        <v>1932.1211243499442</v>
      </c>
      <c r="T19" s="107">
        <v>4503.95</v>
      </c>
      <c r="U19" s="48" t="s">
        <v>59</v>
      </c>
      <c r="V19" s="53">
        <f t="shared" si="1"/>
        <v>2571.8288756500556</v>
      </c>
      <c r="W19" s="54"/>
    </row>
    <row r="20" spans="1:23" s="60" customFormat="1" ht="9" customHeight="1">
      <c r="A20" s="111">
        <v>6</v>
      </c>
      <c r="B20" s="59" t="s">
        <v>55</v>
      </c>
      <c r="C20" s="104" t="s">
        <v>118</v>
      </c>
      <c r="D20" s="104"/>
      <c r="E20" s="55">
        <v>1963</v>
      </c>
      <c r="F20" s="58"/>
      <c r="G20" s="51" t="s">
        <v>29</v>
      </c>
      <c r="H20" s="51">
        <v>4</v>
      </c>
      <c r="I20" s="51" t="s">
        <v>14</v>
      </c>
      <c r="J20" s="52">
        <v>1428.2</v>
      </c>
      <c r="K20" s="52">
        <v>1288.4000000000001</v>
      </c>
      <c r="L20" s="52">
        <v>1246.3</v>
      </c>
      <c r="M20" s="51">
        <v>65</v>
      </c>
      <c r="N20" s="61">
        <f>'Приложение 2'!E24</f>
        <v>1936321.92</v>
      </c>
      <c r="O20" s="107">
        <v>0</v>
      </c>
      <c r="P20" s="107">
        <v>0</v>
      </c>
      <c r="Q20" s="107">
        <v>0</v>
      </c>
      <c r="R20" s="107">
        <f t="shared" si="2"/>
        <v>1936321.92</v>
      </c>
      <c r="S20" s="107">
        <f t="shared" si="3"/>
        <v>1502.8887923005277</v>
      </c>
      <c r="T20" s="107">
        <v>4503.95</v>
      </c>
      <c r="U20" s="48" t="s">
        <v>59</v>
      </c>
      <c r="V20" s="53">
        <f t="shared" si="1"/>
        <v>3001.0612076994721</v>
      </c>
      <c r="W20" s="54"/>
    </row>
    <row r="21" spans="1:23" s="60" customFormat="1" ht="9" customHeight="1">
      <c r="A21" s="111">
        <v>7</v>
      </c>
      <c r="B21" s="59" t="s">
        <v>57</v>
      </c>
      <c r="C21" s="104" t="s">
        <v>118</v>
      </c>
      <c r="D21" s="104"/>
      <c r="E21" s="55">
        <v>1949</v>
      </c>
      <c r="F21" s="58"/>
      <c r="G21" s="51" t="s">
        <v>29</v>
      </c>
      <c r="H21" s="51">
        <v>5</v>
      </c>
      <c r="I21" s="51">
        <v>4</v>
      </c>
      <c r="J21" s="52">
        <v>2758.78</v>
      </c>
      <c r="K21" s="52">
        <v>2457.1799999999998</v>
      </c>
      <c r="L21" s="52">
        <v>2371</v>
      </c>
      <c r="M21" s="51">
        <v>98</v>
      </c>
      <c r="N21" s="61">
        <f>'Приложение 2'!E25</f>
        <v>4038200</v>
      </c>
      <c r="O21" s="107">
        <v>0</v>
      </c>
      <c r="P21" s="107">
        <v>0</v>
      </c>
      <c r="Q21" s="107">
        <v>0</v>
      </c>
      <c r="R21" s="107">
        <f t="shared" si="2"/>
        <v>4038200</v>
      </c>
      <c r="S21" s="107">
        <f t="shared" si="3"/>
        <v>1643.4286458460513</v>
      </c>
      <c r="T21" s="107">
        <v>4503.95</v>
      </c>
      <c r="U21" s="48" t="s">
        <v>59</v>
      </c>
      <c r="V21" s="53">
        <f t="shared" si="1"/>
        <v>2860.5213541539488</v>
      </c>
      <c r="W21" s="54"/>
    </row>
    <row r="22" spans="1:23" s="60" customFormat="1" ht="9" customHeight="1">
      <c r="A22" s="111">
        <v>8</v>
      </c>
      <c r="B22" s="59" t="s">
        <v>66</v>
      </c>
      <c r="C22" s="104" t="s">
        <v>118</v>
      </c>
      <c r="D22" s="104"/>
      <c r="E22" s="55">
        <v>1959</v>
      </c>
      <c r="F22" s="58"/>
      <c r="G22" s="51" t="s">
        <v>29</v>
      </c>
      <c r="H22" s="51">
        <v>3</v>
      </c>
      <c r="I22" s="51">
        <v>3</v>
      </c>
      <c r="J22" s="52">
        <v>1674.1</v>
      </c>
      <c r="K22" s="52">
        <v>1542.9</v>
      </c>
      <c r="L22" s="52">
        <v>1138</v>
      </c>
      <c r="M22" s="51">
        <v>63</v>
      </c>
      <c r="N22" s="61">
        <f>'Приложение 2'!E26</f>
        <v>2640715.48</v>
      </c>
      <c r="O22" s="107">
        <v>0</v>
      </c>
      <c r="P22" s="107">
        <v>0</v>
      </c>
      <c r="Q22" s="107">
        <v>0</v>
      </c>
      <c r="R22" s="107">
        <f t="shared" si="2"/>
        <v>2640715.48</v>
      </c>
      <c r="S22" s="107">
        <f t="shared" si="3"/>
        <v>1711.527305722989</v>
      </c>
      <c r="T22" s="107">
        <v>4503.95</v>
      </c>
      <c r="U22" s="48" t="s">
        <v>59</v>
      </c>
      <c r="V22" s="53">
        <f t="shared" si="1"/>
        <v>2792.422694277011</v>
      </c>
      <c r="W22" s="54"/>
    </row>
    <row r="23" spans="1:23" s="60" customFormat="1" ht="9" customHeight="1">
      <c r="A23" s="111">
        <v>9</v>
      </c>
      <c r="B23" s="59" t="s">
        <v>58</v>
      </c>
      <c r="C23" s="104" t="s">
        <v>117</v>
      </c>
      <c r="D23" s="104"/>
      <c r="E23" s="55">
        <v>1963</v>
      </c>
      <c r="F23" s="58"/>
      <c r="G23" s="51" t="s">
        <v>29</v>
      </c>
      <c r="H23" s="51">
        <v>4</v>
      </c>
      <c r="I23" s="51">
        <v>3</v>
      </c>
      <c r="J23" s="52">
        <v>2581.4</v>
      </c>
      <c r="K23" s="52">
        <v>1665.2</v>
      </c>
      <c r="L23" s="52">
        <v>978.8</v>
      </c>
      <c r="M23" s="51">
        <v>227</v>
      </c>
      <c r="N23" s="61">
        <f>'Приложение 2'!E27</f>
        <v>2038732.54</v>
      </c>
      <c r="O23" s="107">
        <v>0</v>
      </c>
      <c r="P23" s="107">
        <v>0</v>
      </c>
      <c r="Q23" s="107">
        <v>0</v>
      </c>
      <c r="R23" s="107">
        <f t="shared" ref="R23:R24" si="4">N23</f>
        <v>2038732.54</v>
      </c>
      <c r="S23" s="107">
        <f t="shared" si="3"/>
        <v>1224.3169228921452</v>
      </c>
      <c r="T23" s="107">
        <v>4180</v>
      </c>
      <c r="U23" s="48" t="s">
        <v>59</v>
      </c>
      <c r="V23" s="53">
        <f t="shared" si="1"/>
        <v>2955.6830771078548</v>
      </c>
      <c r="W23" s="54"/>
    </row>
    <row r="24" spans="1:23" s="60" customFormat="1" ht="9" customHeight="1">
      <c r="A24" s="111">
        <v>10</v>
      </c>
      <c r="B24" s="59" t="s">
        <v>133</v>
      </c>
      <c r="C24" s="104"/>
      <c r="D24" s="104"/>
      <c r="E24" s="55">
        <v>1987</v>
      </c>
      <c r="F24" s="58"/>
      <c r="G24" s="51" t="s">
        <v>29</v>
      </c>
      <c r="H24" s="51">
        <v>5</v>
      </c>
      <c r="I24" s="51">
        <v>4</v>
      </c>
      <c r="J24" s="121">
        <v>2946.9</v>
      </c>
      <c r="K24" s="121">
        <v>2617.5</v>
      </c>
      <c r="L24" s="121">
        <v>2538.6</v>
      </c>
      <c r="M24" s="56">
        <v>135</v>
      </c>
      <c r="N24" s="61">
        <f>'Приложение 2'!E28</f>
        <v>97200</v>
      </c>
      <c r="O24" s="107">
        <v>0</v>
      </c>
      <c r="P24" s="107">
        <v>0</v>
      </c>
      <c r="Q24" s="107">
        <v>0</v>
      </c>
      <c r="R24" s="107">
        <f t="shared" si="4"/>
        <v>97200</v>
      </c>
      <c r="S24" s="107">
        <f t="shared" si="3"/>
        <v>37.134670487106014</v>
      </c>
      <c r="T24" s="107">
        <v>3929.2</v>
      </c>
      <c r="U24" s="48" t="s">
        <v>59</v>
      </c>
      <c r="V24" s="53">
        <f t="shared" si="1"/>
        <v>3892.0653295128936</v>
      </c>
      <c r="W24" s="54" t="s">
        <v>132</v>
      </c>
    </row>
    <row r="25" spans="1:23" s="60" customFormat="1" ht="20.25" customHeight="1">
      <c r="A25" s="134" t="s">
        <v>53</v>
      </c>
      <c r="B25" s="135"/>
      <c r="C25" s="104"/>
      <c r="D25" s="104"/>
      <c r="E25" s="55" t="s">
        <v>81</v>
      </c>
      <c r="F25" s="51" t="s">
        <v>81</v>
      </c>
      <c r="G25" s="51" t="s">
        <v>81</v>
      </c>
      <c r="H25" s="51" t="s">
        <v>81</v>
      </c>
      <c r="I25" s="51" t="s">
        <v>81</v>
      </c>
      <c r="J25" s="61">
        <f t="shared" ref="J25:M25" si="5">SUM(J15:J24)</f>
        <v>21140.480000000003</v>
      </c>
      <c r="K25" s="61">
        <f t="shared" si="5"/>
        <v>18537.980000000003</v>
      </c>
      <c r="L25" s="61">
        <f t="shared" si="5"/>
        <v>15866.199999999999</v>
      </c>
      <c r="M25" s="77">
        <f t="shared" si="5"/>
        <v>915</v>
      </c>
      <c r="N25" s="61">
        <f>SUM(N15:N24)</f>
        <v>25792157.199999999</v>
      </c>
      <c r="O25" s="61">
        <f t="shared" ref="O25:R25" si="6">SUM(O15:O24)</f>
        <v>0</v>
      </c>
      <c r="P25" s="61">
        <f t="shared" si="6"/>
        <v>0</v>
      </c>
      <c r="Q25" s="61">
        <f t="shared" si="6"/>
        <v>0</v>
      </c>
      <c r="R25" s="61">
        <f t="shared" si="6"/>
        <v>25792157.199999999</v>
      </c>
      <c r="S25" s="107">
        <f>N25/K25</f>
        <v>1391.3143287456344</v>
      </c>
      <c r="T25" s="107"/>
      <c r="U25" s="48"/>
      <c r="V25" s="53">
        <f t="shared" si="1"/>
        <v>-1391.3143287456344</v>
      </c>
      <c r="W25" s="54"/>
    </row>
    <row r="26" spans="1:23" s="44" customFormat="1" ht="14.25" customHeight="1">
      <c r="A26" s="130" t="s">
        <v>128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53">
        <f t="shared" ref="V26" si="7">T26-S26</f>
        <v>0</v>
      </c>
      <c r="W26" s="78"/>
    </row>
    <row r="27" spans="1:23" s="60" customFormat="1" ht="9" customHeight="1">
      <c r="A27" s="136" t="s">
        <v>52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8"/>
      <c r="V27" s="53">
        <f t="shared" ref="V27:V35" si="8">T27-S27</f>
        <v>0</v>
      </c>
      <c r="W27" s="78"/>
    </row>
    <row r="28" spans="1:23" s="60" customFormat="1" ht="9" customHeight="1">
      <c r="A28" s="111">
        <v>1</v>
      </c>
      <c r="B28" s="80" t="s">
        <v>106</v>
      </c>
      <c r="C28" s="81" t="s">
        <v>136</v>
      </c>
      <c r="D28" s="81" t="s">
        <v>50</v>
      </c>
      <c r="E28" s="82" t="s">
        <v>99</v>
      </c>
      <c r="F28" s="51"/>
      <c r="G28" s="83" t="s">
        <v>29</v>
      </c>
      <c r="H28" s="84">
        <v>5</v>
      </c>
      <c r="I28" s="84">
        <v>4</v>
      </c>
      <c r="J28" s="85">
        <v>3443.4</v>
      </c>
      <c r="K28" s="85">
        <v>2530.3000000000002</v>
      </c>
      <c r="L28" s="85">
        <v>2530.3000000000002</v>
      </c>
      <c r="M28" s="84">
        <v>121</v>
      </c>
      <c r="N28" s="107">
        <f>'Приложение 2'!E32</f>
        <v>3833260.2</v>
      </c>
      <c r="O28" s="107">
        <v>0</v>
      </c>
      <c r="P28" s="107">
        <v>0</v>
      </c>
      <c r="Q28" s="107">
        <v>0</v>
      </c>
      <c r="R28" s="107">
        <f t="shared" ref="R28:R32" si="9">N28</f>
        <v>3833260.2</v>
      </c>
      <c r="S28" s="107">
        <f t="shared" ref="S28:S31" si="10">N28/K28</f>
        <v>1514.9429711891871</v>
      </c>
      <c r="T28" s="107">
        <v>4503.95</v>
      </c>
      <c r="U28" s="48" t="s">
        <v>97</v>
      </c>
      <c r="V28" s="53">
        <f t="shared" si="8"/>
        <v>2989.0070288108127</v>
      </c>
      <c r="W28" s="78"/>
    </row>
    <row r="29" spans="1:23" s="60" customFormat="1" ht="9" customHeight="1">
      <c r="A29" s="111">
        <v>2</v>
      </c>
      <c r="B29" s="80" t="s">
        <v>107</v>
      </c>
      <c r="C29" s="81" t="s">
        <v>137</v>
      </c>
      <c r="D29" s="81" t="s">
        <v>50</v>
      </c>
      <c r="E29" s="82" t="s">
        <v>109</v>
      </c>
      <c r="F29" s="51"/>
      <c r="G29" s="83" t="s">
        <v>29</v>
      </c>
      <c r="H29" s="84">
        <v>4</v>
      </c>
      <c r="I29" s="84">
        <v>2</v>
      </c>
      <c r="J29" s="85">
        <v>1841.5</v>
      </c>
      <c r="K29" s="85">
        <v>1510.5</v>
      </c>
      <c r="L29" s="85">
        <v>1469.8</v>
      </c>
      <c r="M29" s="84">
        <v>70</v>
      </c>
      <c r="N29" s="107">
        <f>'Приложение 2'!E33</f>
        <v>2075139.66</v>
      </c>
      <c r="O29" s="107">
        <v>0</v>
      </c>
      <c r="P29" s="107">
        <v>0</v>
      </c>
      <c r="Q29" s="107">
        <v>0</v>
      </c>
      <c r="R29" s="107">
        <f t="shared" si="9"/>
        <v>2075139.66</v>
      </c>
      <c r="S29" s="107">
        <f t="shared" si="10"/>
        <v>1373.8097715988083</v>
      </c>
      <c r="T29" s="107">
        <v>3929.2</v>
      </c>
      <c r="U29" s="48" t="s">
        <v>97</v>
      </c>
      <c r="V29" s="53">
        <f t="shared" si="8"/>
        <v>2555.3902284011915</v>
      </c>
      <c r="W29" s="78"/>
    </row>
    <row r="30" spans="1:23" s="60" customFormat="1" ht="9" customHeight="1">
      <c r="A30" s="111">
        <v>3</v>
      </c>
      <c r="B30" s="86" t="s">
        <v>108</v>
      </c>
      <c r="C30" s="87" t="s">
        <v>136</v>
      </c>
      <c r="D30" s="87" t="s">
        <v>50</v>
      </c>
      <c r="E30" s="88" t="s">
        <v>100</v>
      </c>
      <c r="F30" s="79"/>
      <c r="G30" s="89" t="s">
        <v>29</v>
      </c>
      <c r="H30" s="90">
        <v>4</v>
      </c>
      <c r="I30" s="90">
        <v>3</v>
      </c>
      <c r="J30" s="91">
        <v>2582.9</v>
      </c>
      <c r="K30" s="91">
        <v>1684.6</v>
      </c>
      <c r="L30" s="91">
        <v>644</v>
      </c>
      <c r="M30" s="90">
        <v>70</v>
      </c>
      <c r="N30" s="107">
        <f>'Приложение 2'!E34</f>
        <v>3858162</v>
      </c>
      <c r="O30" s="62">
        <v>0</v>
      </c>
      <c r="P30" s="62">
        <v>0</v>
      </c>
      <c r="Q30" s="62">
        <v>0</v>
      </c>
      <c r="R30" s="62">
        <f t="shared" si="9"/>
        <v>3858162</v>
      </c>
      <c r="S30" s="62">
        <f t="shared" si="10"/>
        <v>2290.2540662471806</v>
      </c>
      <c r="T30" s="107">
        <v>4503.95</v>
      </c>
      <c r="U30" s="63" t="s">
        <v>97</v>
      </c>
      <c r="V30" s="53">
        <f t="shared" si="8"/>
        <v>2213.6959337528192</v>
      </c>
      <c r="W30" s="78"/>
    </row>
    <row r="31" spans="1:23" s="60" customFormat="1" ht="9" customHeight="1">
      <c r="A31" s="111">
        <v>4</v>
      </c>
      <c r="B31" s="80" t="s">
        <v>130</v>
      </c>
      <c r="C31" s="81" t="s">
        <v>136</v>
      </c>
      <c r="D31" s="81" t="s">
        <v>50</v>
      </c>
      <c r="E31" s="82" t="s">
        <v>101</v>
      </c>
      <c r="F31" s="51"/>
      <c r="G31" s="83" t="s">
        <v>29</v>
      </c>
      <c r="H31" s="84">
        <v>5</v>
      </c>
      <c r="I31" s="84">
        <v>4</v>
      </c>
      <c r="J31" s="85">
        <v>3813.8</v>
      </c>
      <c r="K31" s="85">
        <v>3523.8</v>
      </c>
      <c r="L31" s="85">
        <v>199</v>
      </c>
      <c r="M31" s="84">
        <v>131</v>
      </c>
      <c r="N31" s="107">
        <f>'Приложение 2'!E35</f>
        <v>3848460</v>
      </c>
      <c r="O31" s="107">
        <v>0</v>
      </c>
      <c r="P31" s="107">
        <v>0</v>
      </c>
      <c r="Q31" s="107">
        <v>0</v>
      </c>
      <c r="R31" s="107">
        <f t="shared" si="9"/>
        <v>3848460</v>
      </c>
      <c r="S31" s="107">
        <f t="shared" si="10"/>
        <v>1092.1334922526817</v>
      </c>
      <c r="T31" s="107">
        <v>4503.95</v>
      </c>
      <c r="U31" s="48" t="s">
        <v>97</v>
      </c>
      <c r="V31" s="53">
        <f t="shared" si="8"/>
        <v>3411.8165077473182</v>
      </c>
      <c r="W31" s="78"/>
    </row>
    <row r="32" spans="1:23" s="60" customFormat="1" ht="9" customHeight="1">
      <c r="A32" s="111">
        <v>5</v>
      </c>
      <c r="B32" s="86" t="s">
        <v>131</v>
      </c>
      <c r="C32" s="87" t="s">
        <v>138</v>
      </c>
      <c r="D32" s="87" t="s">
        <v>49</v>
      </c>
      <c r="E32" s="88" t="s">
        <v>62</v>
      </c>
      <c r="F32" s="79"/>
      <c r="G32" s="89" t="s">
        <v>30</v>
      </c>
      <c r="H32" s="90">
        <v>5</v>
      </c>
      <c r="I32" s="90">
        <v>8</v>
      </c>
      <c r="J32" s="91">
        <v>6928</v>
      </c>
      <c r="K32" s="91">
        <f>5865.7+59</f>
        <v>5924.7</v>
      </c>
      <c r="L32" s="91">
        <v>3916</v>
      </c>
      <c r="M32" s="90">
        <v>282</v>
      </c>
      <c r="N32" s="107">
        <f>'Приложение 2'!E36</f>
        <v>15092739.390000001</v>
      </c>
      <c r="O32" s="62">
        <v>0</v>
      </c>
      <c r="P32" s="62">
        <v>0</v>
      </c>
      <c r="Q32" s="62">
        <v>0</v>
      </c>
      <c r="R32" s="62">
        <f t="shared" si="9"/>
        <v>15092739.390000001</v>
      </c>
      <c r="S32" s="62">
        <f>N32/K32</f>
        <v>2547.426770975746</v>
      </c>
      <c r="T32" s="62">
        <f>4984.65</f>
        <v>4984.6499999999996</v>
      </c>
      <c r="U32" s="63" t="s">
        <v>97</v>
      </c>
      <c r="V32" s="53">
        <f t="shared" si="8"/>
        <v>2437.2232290242537</v>
      </c>
      <c r="W32" s="78"/>
    </row>
    <row r="33" spans="1:23" s="60" customFormat="1" ht="9" customHeight="1">
      <c r="A33" s="111">
        <v>6</v>
      </c>
      <c r="B33" s="67" t="s">
        <v>61</v>
      </c>
      <c r="C33" s="72" t="s">
        <v>118</v>
      </c>
      <c r="D33" s="72"/>
      <c r="E33" s="68">
        <v>1917</v>
      </c>
      <c r="F33" s="51"/>
      <c r="G33" s="69" t="s">
        <v>29</v>
      </c>
      <c r="H33" s="70">
        <v>3</v>
      </c>
      <c r="I33" s="70">
        <v>1</v>
      </c>
      <c r="J33" s="71">
        <v>703.1</v>
      </c>
      <c r="K33" s="71">
        <v>634.79999999999995</v>
      </c>
      <c r="L33" s="71">
        <v>318.5</v>
      </c>
      <c r="M33" s="70">
        <v>19</v>
      </c>
      <c r="N33" s="107">
        <f>'Приложение 2'!E37</f>
        <v>1106278.29</v>
      </c>
      <c r="O33" s="107">
        <v>0</v>
      </c>
      <c r="P33" s="107">
        <v>0</v>
      </c>
      <c r="Q33" s="107">
        <v>0</v>
      </c>
      <c r="R33" s="107">
        <v>1106278.29</v>
      </c>
      <c r="S33" s="107">
        <v>1742.719423440454</v>
      </c>
      <c r="T33" s="107">
        <v>4503.95</v>
      </c>
      <c r="U33" s="48" t="s">
        <v>97</v>
      </c>
      <c r="V33" s="53">
        <f t="shared" si="8"/>
        <v>2761.2305765595456</v>
      </c>
      <c r="W33" s="78"/>
    </row>
    <row r="34" spans="1:23" s="60" customFormat="1" ht="9" customHeight="1">
      <c r="A34" s="128">
        <v>7</v>
      </c>
      <c r="B34" s="122" t="s">
        <v>124</v>
      </c>
      <c r="C34" s="123"/>
      <c r="D34" s="123"/>
      <c r="E34" s="124">
        <v>1966</v>
      </c>
      <c r="F34" s="51"/>
      <c r="G34" s="69" t="s">
        <v>30</v>
      </c>
      <c r="H34" s="70">
        <v>4</v>
      </c>
      <c r="I34" s="70">
        <v>4</v>
      </c>
      <c r="J34" s="125">
        <v>3064</v>
      </c>
      <c r="K34" s="125">
        <v>2829.6</v>
      </c>
      <c r="L34" s="125">
        <v>2829.6</v>
      </c>
      <c r="M34" s="126">
        <v>132</v>
      </c>
      <c r="N34" s="107">
        <f>'Приложение 2'!E38</f>
        <v>857510.28</v>
      </c>
      <c r="O34" s="61">
        <v>0</v>
      </c>
      <c r="P34" s="61">
        <v>0</v>
      </c>
      <c r="Q34" s="61">
        <v>0</v>
      </c>
      <c r="R34" s="61">
        <v>857510.28</v>
      </c>
      <c r="S34" s="107">
        <v>303.05</v>
      </c>
      <c r="T34" s="107">
        <v>4984.6499999999996</v>
      </c>
      <c r="U34" s="63" t="s">
        <v>97</v>
      </c>
      <c r="V34" s="53">
        <f t="shared" si="8"/>
        <v>4681.5999999999995</v>
      </c>
      <c r="W34" s="78"/>
    </row>
    <row r="35" spans="1:23" s="60" customFormat="1" ht="41.25" customHeight="1">
      <c r="A35" s="134" t="s">
        <v>53</v>
      </c>
      <c r="B35" s="135"/>
      <c r="C35" s="104"/>
      <c r="D35" s="104"/>
      <c r="E35" s="55" t="s">
        <v>81</v>
      </c>
      <c r="F35" s="51" t="s">
        <v>81</v>
      </c>
      <c r="G35" s="51" t="s">
        <v>81</v>
      </c>
      <c r="H35" s="51" t="s">
        <v>81</v>
      </c>
      <c r="I35" s="51" t="s">
        <v>81</v>
      </c>
      <c r="J35" s="61">
        <f>SUM(J28:J34)</f>
        <v>22376.699999999997</v>
      </c>
      <c r="K35" s="61">
        <f t="shared" ref="K35:R35" si="11">SUM(K28:K34)</f>
        <v>18638.3</v>
      </c>
      <c r="L35" s="61">
        <f t="shared" si="11"/>
        <v>11907.2</v>
      </c>
      <c r="M35" s="77">
        <f t="shared" si="11"/>
        <v>825</v>
      </c>
      <c r="N35" s="61">
        <f t="shared" si="11"/>
        <v>30671549.82</v>
      </c>
      <c r="O35" s="61">
        <f t="shared" si="11"/>
        <v>0</v>
      </c>
      <c r="P35" s="61">
        <f t="shared" si="11"/>
        <v>0</v>
      </c>
      <c r="Q35" s="61">
        <f t="shared" si="11"/>
        <v>0</v>
      </c>
      <c r="R35" s="61">
        <f t="shared" si="11"/>
        <v>30671549.82</v>
      </c>
      <c r="S35" s="107">
        <f>N35/K35</f>
        <v>1645.6194942671812</v>
      </c>
      <c r="T35" s="107"/>
      <c r="U35" s="48"/>
      <c r="V35" s="53">
        <f t="shared" si="8"/>
        <v>-1645.6194942671812</v>
      </c>
      <c r="W35" s="78"/>
    </row>
    <row r="36" spans="1:23" ht="27.75" customHeight="1">
      <c r="A36" s="130" t="s">
        <v>123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53">
        <f t="shared" ref="V36" si="12">T36-S36</f>
        <v>0</v>
      </c>
    </row>
    <row r="37" spans="1:23" s="60" customFormat="1" ht="12" customHeight="1">
      <c r="A37" s="131" t="s">
        <v>52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53">
        <f t="shared" ref="V37:V45" si="13">T37-S37</f>
        <v>0</v>
      </c>
      <c r="W37" s="78"/>
    </row>
    <row r="38" spans="1:23" s="60" customFormat="1" ht="18.75" customHeight="1">
      <c r="A38" s="111">
        <v>1</v>
      </c>
      <c r="B38" s="92" t="s">
        <v>110</v>
      </c>
      <c r="C38" s="93" t="s">
        <v>136</v>
      </c>
      <c r="D38" s="93" t="s">
        <v>50</v>
      </c>
      <c r="E38" s="94">
        <v>1965</v>
      </c>
      <c r="F38" s="51"/>
      <c r="G38" s="95" t="s">
        <v>29</v>
      </c>
      <c r="H38" s="96">
        <v>3</v>
      </c>
      <c r="I38" s="96">
        <v>2</v>
      </c>
      <c r="J38" s="97">
        <v>1051.7</v>
      </c>
      <c r="K38" s="97">
        <v>977.9</v>
      </c>
      <c r="L38" s="97">
        <v>977.9</v>
      </c>
      <c r="M38" s="95">
        <v>39</v>
      </c>
      <c r="N38" s="107">
        <f>'Приложение 2'!E42</f>
        <v>1911940.8</v>
      </c>
      <c r="O38" s="107">
        <v>0</v>
      </c>
      <c r="P38" s="107">
        <v>0</v>
      </c>
      <c r="Q38" s="107">
        <v>0</v>
      </c>
      <c r="R38" s="107">
        <f t="shared" ref="R38:R44" si="14">N38</f>
        <v>1911940.8</v>
      </c>
      <c r="S38" s="107">
        <f t="shared" ref="S38:S44" si="15">N38/K38</f>
        <v>1955.1496062992128</v>
      </c>
      <c r="T38" s="107">
        <v>4503.95</v>
      </c>
      <c r="U38" s="48" t="s">
        <v>98</v>
      </c>
      <c r="V38" s="53">
        <f t="shared" si="13"/>
        <v>2548.800393700787</v>
      </c>
      <c r="W38" s="78"/>
    </row>
    <row r="39" spans="1:23" s="60" customFormat="1" ht="9" customHeight="1">
      <c r="A39" s="111">
        <v>2</v>
      </c>
      <c r="B39" s="92" t="s">
        <v>111</v>
      </c>
      <c r="C39" s="93" t="s">
        <v>136</v>
      </c>
      <c r="D39" s="93" t="s">
        <v>49</v>
      </c>
      <c r="E39" s="94" t="s">
        <v>104</v>
      </c>
      <c r="F39" s="51"/>
      <c r="G39" s="95" t="s">
        <v>29</v>
      </c>
      <c r="H39" s="96">
        <v>5</v>
      </c>
      <c r="I39" s="96">
        <v>4</v>
      </c>
      <c r="J39" s="97">
        <v>3101.9</v>
      </c>
      <c r="K39" s="97">
        <v>2743.8</v>
      </c>
      <c r="L39" s="97">
        <v>2743.8</v>
      </c>
      <c r="M39" s="96">
        <v>151</v>
      </c>
      <c r="N39" s="107">
        <f>'Приложение 2'!E43</f>
        <v>3638727.6</v>
      </c>
      <c r="O39" s="107">
        <v>0</v>
      </c>
      <c r="P39" s="107">
        <v>0</v>
      </c>
      <c r="Q39" s="107">
        <v>0</v>
      </c>
      <c r="R39" s="107">
        <f t="shared" si="14"/>
        <v>3638727.6</v>
      </c>
      <c r="S39" s="107">
        <f t="shared" si="15"/>
        <v>1326.1635687732341</v>
      </c>
      <c r="T39" s="107">
        <v>4180</v>
      </c>
      <c r="U39" s="48" t="s">
        <v>98</v>
      </c>
      <c r="V39" s="53">
        <f t="shared" si="13"/>
        <v>2853.8364312267659</v>
      </c>
      <c r="W39" s="78"/>
    </row>
    <row r="40" spans="1:23" s="60" customFormat="1" ht="9" customHeight="1">
      <c r="A40" s="111">
        <v>3</v>
      </c>
      <c r="B40" s="92" t="s">
        <v>112</v>
      </c>
      <c r="C40" s="93" t="s">
        <v>136</v>
      </c>
      <c r="D40" s="93" t="s">
        <v>49</v>
      </c>
      <c r="E40" s="94" t="s">
        <v>102</v>
      </c>
      <c r="F40" s="51"/>
      <c r="G40" s="95" t="s">
        <v>29</v>
      </c>
      <c r="H40" s="96">
        <v>5</v>
      </c>
      <c r="I40" s="96">
        <v>9</v>
      </c>
      <c r="J40" s="97">
        <v>6617.5</v>
      </c>
      <c r="K40" s="97">
        <v>5959.5</v>
      </c>
      <c r="L40" s="97">
        <v>346</v>
      </c>
      <c r="M40" s="96">
        <v>271</v>
      </c>
      <c r="N40" s="107">
        <f>'Приложение 2'!E44</f>
        <v>6041208</v>
      </c>
      <c r="O40" s="107">
        <v>0</v>
      </c>
      <c r="P40" s="107">
        <v>0</v>
      </c>
      <c r="Q40" s="107">
        <v>0</v>
      </c>
      <c r="R40" s="107">
        <f t="shared" si="14"/>
        <v>6041208</v>
      </c>
      <c r="S40" s="107">
        <f t="shared" si="15"/>
        <v>1013.7105461867607</v>
      </c>
      <c r="T40" s="107">
        <v>4180</v>
      </c>
      <c r="U40" s="48" t="s">
        <v>98</v>
      </c>
      <c r="V40" s="53">
        <f t="shared" si="13"/>
        <v>3166.2894538132396</v>
      </c>
      <c r="W40" s="78"/>
    </row>
    <row r="41" spans="1:23" s="60" customFormat="1" ht="9" customHeight="1">
      <c r="A41" s="111">
        <v>4</v>
      </c>
      <c r="B41" s="92" t="s">
        <v>113</v>
      </c>
      <c r="C41" s="93" t="s">
        <v>136</v>
      </c>
      <c r="D41" s="93" t="s">
        <v>49</v>
      </c>
      <c r="E41" s="94" t="s">
        <v>62</v>
      </c>
      <c r="F41" s="51"/>
      <c r="G41" s="95" t="s">
        <v>29</v>
      </c>
      <c r="H41" s="96">
        <v>5</v>
      </c>
      <c r="I41" s="96">
        <v>8</v>
      </c>
      <c r="J41" s="97">
        <v>5815.1</v>
      </c>
      <c r="K41" s="97">
        <v>5145.8</v>
      </c>
      <c r="L41" s="97">
        <v>278</v>
      </c>
      <c r="M41" s="96">
        <v>226</v>
      </c>
      <c r="N41" s="107">
        <f>'Приложение 2'!E45</f>
        <v>4940988</v>
      </c>
      <c r="O41" s="107">
        <v>0</v>
      </c>
      <c r="P41" s="107">
        <v>0</v>
      </c>
      <c r="Q41" s="107">
        <v>0</v>
      </c>
      <c r="R41" s="107">
        <f t="shared" si="14"/>
        <v>4940988</v>
      </c>
      <c r="S41" s="107">
        <f t="shared" si="15"/>
        <v>960.19821990749733</v>
      </c>
      <c r="T41" s="107">
        <v>4180</v>
      </c>
      <c r="U41" s="48" t="s">
        <v>98</v>
      </c>
      <c r="V41" s="53">
        <f t="shared" si="13"/>
        <v>3219.8017800925027</v>
      </c>
      <c r="W41" s="78"/>
    </row>
    <row r="42" spans="1:23" s="60" customFormat="1" ht="9" customHeight="1">
      <c r="A42" s="111">
        <v>5</v>
      </c>
      <c r="B42" s="92" t="s">
        <v>114</v>
      </c>
      <c r="C42" s="93" t="s">
        <v>136</v>
      </c>
      <c r="D42" s="93" t="s">
        <v>50</v>
      </c>
      <c r="E42" s="94" t="s">
        <v>47</v>
      </c>
      <c r="F42" s="51"/>
      <c r="G42" s="95" t="s">
        <v>29</v>
      </c>
      <c r="H42" s="96">
        <v>3</v>
      </c>
      <c r="I42" s="96">
        <v>3</v>
      </c>
      <c r="J42" s="97">
        <v>1675.8</v>
      </c>
      <c r="K42" s="97">
        <v>1529.4</v>
      </c>
      <c r="L42" s="97">
        <v>1529.4</v>
      </c>
      <c r="M42" s="96">
        <v>81</v>
      </c>
      <c r="N42" s="107">
        <f>'Приложение 2'!E46</f>
        <v>3069066</v>
      </c>
      <c r="O42" s="107">
        <v>0</v>
      </c>
      <c r="P42" s="107">
        <v>0</v>
      </c>
      <c r="Q42" s="107">
        <v>0</v>
      </c>
      <c r="R42" s="107">
        <f t="shared" si="14"/>
        <v>3069066</v>
      </c>
      <c r="S42" s="107">
        <f t="shared" si="15"/>
        <v>2006.7124362495094</v>
      </c>
      <c r="T42" s="107">
        <v>4503.95</v>
      </c>
      <c r="U42" s="48" t="s">
        <v>98</v>
      </c>
      <c r="V42" s="53">
        <f t="shared" si="13"/>
        <v>2497.2375637504902</v>
      </c>
      <c r="W42" s="78"/>
    </row>
    <row r="43" spans="1:23" s="60" customFormat="1" ht="9" customHeight="1">
      <c r="A43" s="111">
        <v>6</v>
      </c>
      <c r="B43" s="92" t="s">
        <v>115</v>
      </c>
      <c r="C43" s="93" t="s">
        <v>136</v>
      </c>
      <c r="D43" s="93" t="s">
        <v>50</v>
      </c>
      <c r="E43" s="94" t="s">
        <v>105</v>
      </c>
      <c r="F43" s="51"/>
      <c r="G43" s="95" t="s">
        <v>29</v>
      </c>
      <c r="H43" s="96">
        <v>3</v>
      </c>
      <c r="I43" s="96">
        <v>3</v>
      </c>
      <c r="J43" s="97">
        <v>1646</v>
      </c>
      <c r="K43" s="97">
        <v>1518.2</v>
      </c>
      <c r="L43" s="97">
        <v>1518.2</v>
      </c>
      <c r="M43" s="96">
        <v>67</v>
      </c>
      <c r="N43" s="107">
        <f>'Приложение 2'!E47</f>
        <v>3069066</v>
      </c>
      <c r="O43" s="107">
        <v>0</v>
      </c>
      <c r="P43" s="107">
        <v>0</v>
      </c>
      <c r="Q43" s="107">
        <v>0</v>
      </c>
      <c r="R43" s="107">
        <f t="shared" si="14"/>
        <v>3069066</v>
      </c>
      <c r="S43" s="107">
        <f t="shared" si="15"/>
        <v>2021.5162692662363</v>
      </c>
      <c r="T43" s="107">
        <v>4503.95</v>
      </c>
      <c r="U43" s="48" t="s">
        <v>98</v>
      </c>
      <c r="V43" s="53">
        <f t="shared" si="13"/>
        <v>2482.4337307337637</v>
      </c>
      <c r="W43" s="78"/>
    </row>
    <row r="44" spans="1:23" s="60" customFormat="1" ht="9" customHeight="1">
      <c r="A44" s="111">
        <v>7</v>
      </c>
      <c r="B44" s="92" t="s">
        <v>116</v>
      </c>
      <c r="C44" s="93" t="s">
        <v>136</v>
      </c>
      <c r="D44" s="93" t="s">
        <v>50</v>
      </c>
      <c r="E44" s="94" t="s">
        <v>103</v>
      </c>
      <c r="F44" s="51"/>
      <c r="G44" s="95" t="s">
        <v>29</v>
      </c>
      <c r="H44" s="96">
        <v>4</v>
      </c>
      <c r="I44" s="96">
        <v>1</v>
      </c>
      <c r="J44" s="97">
        <v>2764.4</v>
      </c>
      <c r="K44" s="97">
        <v>1790.8</v>
      </c>
      <c r="L44" s="97">
        <v>1134</v>
      </c>
      <c r="M44" s="96">
        <v>159</v>
      </c>
      <c r="N44" s="107">
        <f>'Приложение 2'!E48</f>
        <v>3654420</v>
      </c>
      <c r="O44" s="107">
        <v>0</v>
      </c>
      <c r="P44" s="107">
        <v>0</v>
      </c>
      <c r="Q44" s="107">
        <v>0</v>
      </c>
      <c r="R44" s="107">
        <f t="shared" si="14"/>
        <v>3654420</v>
      </c>
      <c r="S44" s="107">
        <f t="shared" si="15"/>
        <v>2040.6633906633908</v>
      </c>
      <c r="T44" s="107">
        <v>4503.95</v>
      </c>
      <c r="U44" s="48" t="s">
        <v>98</v>
      </c>
      <c r="V44" s="53">
        <f t="shared" si="13"/>
        <v>2463.2866093366092</v>
      </c>
      <c r="W44" s="78"/>
    </row>
    <row r="45" spans="1:23" s="60" customFormat="1" ht="26.25" customHeight="1">
      <c r="A45" s="134" t="s">
        <v>53</v>
      </c>
      <c r="B45" s="135"/>
      <c r="C45" s="104"/>
      <c r="D45" s="104"/>
      <c r="E45" s="55" t="s">
        <v>81</v>
      </c>
      <c r="F45" s="51" t="s">
        <v>81</v>
      </c>
      <c r="G45" s="51" t="s">
        <v>81</v>
      </c>
      <c r="H45" s="51" t="s">
        <v>81</v>
      </c>
      <c r="I45" s="51" t="s">
        <v>81</v>
      </c>
      <c r="J45" s="61">
        <f t="shared" ref="J45:R45" si="16">SUM(J38:J44)</f>
        <v>22672.400000000001</v>
      </c>
      <c r="K45" s="61">
        <f t="shared" si="16"/>
        <v>19665.399999999998</v>
      </c>
      <c r="L45" s="61">
        <f t="shared" si="16"/>
        <v>8527.2999999999993</v>
      </c>
      <c r="M45" s="96">
        <f t="shared" si="16"/>
        <v>994</v>
      </c>
      <c r="N45" s="61">
        <f t="shared" si="16"/>
        <v>26325416.399999999</v>
      </c>
      <c r="O45" s="61">
        <f t="shared" si="16"/>
        <v>0</v>
      </c>
      <c r="P45" s="61">
        <f t="shared" si="16"/>
        <v>0</v>
      </c>
      <c r="Q45" s="61">
        <f t="shared" si="16"/>
        <v>0</v>
      </c>
      <c r="R45" s="61">
        <f t="shared" si="16"/>
        <v>26325416.399999999</v>
      </c>
      <c r="S45" s="107">
        <f>N45/K45</f>
        <v>1338.6667141273506</v>
      </c>
      <c r="T45" s="107"/>
      <c r="U45" s="48"/>
      <c r="V45" s="53">
        <f t="shared" si="13"/>
        <v>-1338.6667141273506</v>
      </c>
      <c r="W45" s="78"/>
    </row>
    <row r="46" spans="1:23" ht="9" customHeight="1">
      <c r="E46" s="109"/>
      <c r="F46" s="109"/>
      <c r="G46" s="109"/>
      <c r="H46" s="109"/>
      <c r="I46" s="109"/>
    </row>
    <row r="47" spans="1:23" ht="27.75" customHeight="1">
      <c r="E47" s="109"/>
      <c r="F47" s="109"/>
      <c r="G47" s="109"/>
      <c r="H47" s="109"/>
      <c r="I47" s="109"/>
    </row>
  </sheetData>
  <sheetProtection selectLockedCells="1" selectUnlockedCells="1"/>
  <autoFilter ref="A11:X45"/>
  <mergeCells count="34">
    <mergeCell ref="E7:F7"/>
    <mergeCell ref="R3:U3"/>
    <mergeCell ref="N4:U4"/>
    <mergeCell ref="A12:B12"/>
    <mergeCell ref="A25:B25"/>
    <mergeCell ref="A14:U14"/>
    <mergeCell ref="A13:U13"/>
    <mergeCell ref="G7:G10"/>
    <mergeCell ref="A6:U6"/>
    <mergeCell ref="B7:B10"/>
    <mergeCell ref="S7:S9"/>
    <mergeCell ref="K7:L7"/>
    <mergeCell ref="E8:E10"/>
    <mergeCell ref="A7:A10"/>
    <mergeCell ref="F8:F10"/>
    <mergeCell ref="K8:K9"/>
    <mergeCell ref="T7:T9"/>
    <mergeCell ref="M7:M9"/>
    <mergeCell ref="H7:H10"/>
    <mergeCell ref="L8:L9"/>
    <mergeCell ref="J7:J9"/>
    <mergeCell ref="I7:I10"/>
    <mergeCell ref="U7:U10"/>
    <mergeCell ref="K1:T1"/>
    <mergeCell ref="O8:R8"/>
    <mergeCell ref="N7:R7"/>
    <mergeCell ref="N8:N9"/>
    <mergeCell ref="K5:U5"/>
    <mergeCell ref="A36:U36"/>
    <mergeCell ref="A37:U37"/>
    <mergeCell ref="A45:B45"/>
    <mergeCell ref="A26:U26"/>
    <mergeCell ref="A27:U27"/>
    <mergeCell ref="A35:B35"/>
  </mergeCells>
  <phoneticPr fontId="2" type="noConversion"/>
  <pageMargins left="0.74803149606299213" right="0.19685039370078741" top="1.1023622047244095" bottom="0.43307086614173229" header="1.1023622047244095" footer="0.19685039370078741"/>
  <pageSetup paperSize="9" scale="86" fitToHeight="0" orientation="landscape" r:id="rId1"/>
  <headerFooter alignWithMargins="0">
    <oddFooter>&amp;C&amp;"Arial Narrow,обычный"&amp;7&amp;P</oddFooter>
  </headerFooter>
  <colBreaks count="1" manualBreakCount="1">
    <brk id="21" max="1011" man="1"/>
  </colBreaks>
  <ignoredErrors>
    <ignoredError sqref="I20 I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A48"/>
  <sheetViews>
    <sheetView view="pageBreakPreview" topLeftCell="A13" zoomScale="140" zoomScaleNormal="170" zoomScaleSheetLayoutView="140" workbookViewId="0">
      <selection activeCell="B19" sqref="B19"/>
    </sheetView>
  </sheetViews>
  <sheetFormatPr defaultRowHeight="12.75"/>
  <cols>
    <col min="1" max="1" width="4" style="9" customWidth="1"/>
    <col min="2" max="2" width="38.33203125" style="9" customWidth="1"/>
    <col min="3" max="3" width="14.6640625" style="27" hidden="1" customWidth="1"/>
    <col min="4" max="4" width="13.5" style="27" hidden="1" customWidth="1"/>
    <col min="5" max="5" width="12" style="7" customWidth="1"/>
    <col min="6" max="6" width="10" style="7" customWidth="1"/>
    <col min="7" max="7" width="4.33203125" style="21" customWidth="1"/>
    <col min="8" max="8" width="10.1640625" style="10" customWidth="1"/>
    <col min="9" max="9" width="8.5" style="7" customWidth="1"/>
    <col min="10" max="10" width="13.6640625" style="7" hidden="1" customWidth="1"/>
    <col min="11" max="11" width="8.33203125" style="7" hidden="1" customWidth="1"/>
    <col min="12" max="12" width="11.83203125" style="7" customWidth="1"/>
    <col min="13" max="13" width="5.6640625" style="10" customWidth="1"/>
    <col min="14" max="14" width="8.5" style="10" customWidth="1"/>
    <col min="15" max="15" width="7.1640625" style="10" customWidth="1"/>
    <col min="16" max="16" width="9.5" style="10" customWidth="1"/>
    <col min="17" max="17" width="4" style="10" customWidth="1"/>
    <col min="18" max="18" width="4.33203125" style="10" customWidth="1"/>
    <col min="19" max="19" width="7" style="10" customWidth="1"/>
    <col min="20" max="20" width="9" style="10" customWidth="1"/>
    <col min="21" max="21" width="9.83203125" style="10" customWidth="1"/>
    <col min="22" max="22" width="4.83203125" style="10" customWidth="1"/>
    <col min="23" max="23" width="18.6640625" style="9" customWidth="1"/>
    <col min="24" max="24" width="17" style="9" customWidth="1"/>
    <col min="25" max="25" width="9.33203125" style="9" customWidth="1"/>
    <col min="26" max="26" width="15.33203125" style="9" customWidth="1"/>
    <col min="27" max="27" width="15.5" style="9" bestFit="1" customWidth="1"/>
    <col min="28" max="28" width="14" style="9" customWidth="1"/>
    <col min="29" max="16384" width="9.33203125" style="9"/>
  </cols>
  <sheetData>
    <row r="1" spans="1:27" ht="11.25" hidden="1" customHeight="1">
      <c r="E1" s="10"/>
      <c r="F1" s="10"/>
      <c r="L1" s="11"/>
      <c r="M1" s="167" t="s">
        <v>48</v>
      </c>
      <c r="N1" s="167"/>
      <c r="O1" s="167"/>
      <c r="P1" s="167"/>
      <c r="Q1" s="167"/>
      <c r="R1" s="167"/>
      <c r="S1" s="167"/>
      <c r="T1" s="167"/>
      <c r="U1" s="167"/>
      <c r="V1" s="167"/>
    </row>
    <row r="2" spans="1:27" ht="6" hidden="1" customHeight="1">
      <c r="E2" s="10"/>
      <c r="F2" s="10"/>
      <c r="L2" s="12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7" ht="47.25" hidden="1" customHeight="1">
      <c r="E3" s="10"/>
      <c r="F3" s="10"/>
      <c r="L3" s="12"/>
      <c r="M3" s="5"/>
      <c r="N3" s="5"/>
      <c r="O3" s="168" t="s">
        <v>84</v>
      </c>
      <c r="P3" s="168"/>
      <c r="Q3" s="168"/>
      <c r="R3" s="168"/>
      <c r="S3" s="168"/>
      <c r="T3" s="168"/>
      <c r="U3" s="168"/>
      <c r="V3" s="168"/>
    </row>
    <row r="4" spans="1:27" ht="2.25" hidden="1" customHeight="1">
      <c r="E4" s="10"/>
      <c r="F4" s="10"/>
      <c r="L4" s="12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7" ht="2.25" hidden="1" customHeight="1">
      <c r="N5" s="13"/>
      <c r="O5" s="13"/>
      <c r="P5" s="13"/>
      <c r="Q5" s="13"/>
      <c r="R5" s="13"/>
      <c r="S5" s="13"/>
      <c r="T5" s="13"/>
      <c r="U5" s="13"/>
      <c r="V5" s="13"/>
    </row>
    <row r="6" spans="1:27" ht="24.75" hidden="1" customHeight="1">
      <c r="A6" s="169" t="s">
        <v>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</row>
    <row r="7" spans="1:27" ht="45.75" customHeight="1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71" t="s">
        <v>143</v>
      </c>
      <c r="T7" s="171"/>
      <c r="U7" s="171"/>
      <c r="V7" s="171"/>
    </row>
    <row r="8" spans="1:27" ht="68.25" customHeight="1">
      <c r="A8" s="116"/>
      <c r="B8" s="116"/>
      <c r="C8" s="116"/>
      <c r="D8" s="116"/>
      <c r="E8" s="116"/>
      <c r="F8" s="116"/>
      <c r="G8" s="32"/>
      <c r="H8" s="116"/>
      <c r="I8" s="116"/>
      <c r="J8" s="116"/>
      <c r="K8" s="116"/>
      <c r="L8" s="116"/>
      <c r="M8" s="116"/>
      <c r="N8" s="116"/>
      <c r="O8" s="5"/>
      <c r="P8" s="171" t="s">
        <v>146</v>
      </c>
      <c r="Q8" s="171"/>
      <c r="R8" s="171"/>
      <c r="S8" s="171"/>
      <c r="T8" s="171"/>
      <c r="U8" s="171"/>
      <c r="V8" s="171"/>
    </row>
    <row r="9" spans="1:27" ht="13.5" customHeight="1">
      <c r="A9" s="170" t="s">
        <v>5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</row>
    <row r="10" spans="1:27" ht="21" customHeight="1">
      <c r="A10" s="166" t="s">
        <v>82</v>
      </c>
      <c r="B10" s="166" t="s">
        <v>7</v>
      </c>
      <c r="C10" s="25"/>
      <c r="D10" s="26"/>
      <c r="E10" s="165" t="s">
        <v>31</v>
      </c>
      <c r="F10" s="166" t="s">
        <v>85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 t="s">
        <v>32</v>
      </c>
      <c r="T10" s="166"/>
      <c r="U10" s="166"/>
      <c r="V10" s="166"/>
    </row>
    <row r="11" spans="1:27" ht="78" customHeight="1">
      <c r="A11" s="166"/>
      <c r="B11" s="166"/>
      <c r="C11" s="25"/>
      <c r="D11" s="26"/>
      <c r="E11" s="165"/>
      <c r="F11" s="113" t="s">
        <v>33</v>
      </c>
      <c r="G11" s="166" t="s">
        <v>34</v>
      </c>
      <c r="H11" s="166"/>
      <c r="I11" s="166" t="s">
        <v>35</v>
      </c>
      <c r="J11" s="166"/>
      <c r="K11" s="166"/>
      <c r="L11" s="166"/>
      <c r="M11" s="166" t="s">
        <v>36</v>
      </c>
      <c r="N11" s="166"/>
      <c r="O11" s="166" t="s">
        <v>37</v>
      </c>
      <c r="P11" s="166"/>
      <c r="Q11" s="166" t="s">
        <v>38</v>
      </c>
      <c r="R11" s="166"/>
      <c r="S11" s="20" t="s">
        <v>1</v>
      </c>
      <c r="T11" s="20" t="s">
        <v>2</v>
      </c>
      <c r="U11" s="114" t="s">
        <v>3</v>
      </c>
      <c r="V11" s="114" t="s">
        <v>4</v>
      </c>
    </row>
    <row r="12" spans="1:27" ht="15" customHeight="1">
      <c r="A12" s="166"/>
      <c r="B12" s="166"/>
      <c r="C12" s="25"/>
      <c r="D12" s="26"/>
      <c r="E12" s="113" t="s">
        <v>67</v>
      </c>
      <c r="F12" s="113" t="s">
        <v>12</v>
      </c>
      <c r="G12" s="15" t="s">
        <v>39</v>
      </c>
      <c r="H12" s="114" t="s">
        <v>12</v>
      </c>
      <c r="I12" s="113" t="s">
        <v>86</v>
      </c>
      <c r="J12" s="113"/>
      <c r="K12" s="113"/>
      <c r="L12" s="113" t="s">
        <v>12</v>
      </c>
      <c r="M12" s="114" t="s">
        <v>86</v>
      </c>
      <c r="N12" s="114" t="s">
        <v>12</v>
      </c>
      <c r="O12" s="114" t="s">
        <v>86</v>
      </c>
      <c r="P12" s="114" t="s">
        <v>12</v>
      </c>
      <c r="Q12" s="14" t="s">
        <v>87</v>
      </c>
      <c r="R12" s="114" t="s">
        <v>12</v>
      </c>
      <c r="S12" s="114" t="s">
        <v>12</v>
      </c>
      <c r="T12" s="114" t="s">
        <v>12</v>
      </c>
      <c r="U12" s="114" t="s">
        <v>12</v>
      </c>
      <c r="V12" s="114" t="s">
        <v>12</v>
      </c>
      <c r="X12" s="22"/>
      <c r="AA12" s="22"/>
    </row>
    <row r="13" spans="1:27" ht="9" customHeight="1">
      <c r="A13" s="114" t="s">
        <v>13</v>
      </c>
      <c r="B13" s="114" t="s">
        <v>14</v>
      </c>
      <c r="C13" s="25"/>
      <c r="D13" s="26"/>
      <c r="E13" s="114" t="s">
        <v>15</v>
      </c>
      <c r="F13" s="113" t="s">
        <v>16</v>
      </c>
      <c r="G13" s="15" t="s">
        <v>17</v>
      </c>
      <c r="H13" s="114" t="s">
        <v>18</v>
      </c>
      <c r="I13" s="113" t="s">
        <v>19</v>
      </c>
      <c r="J13" s="113"/>
      <c r="K13" s="113"/>
      <c r="L13" s="113" t="s">
        <v>20</v>
      </c>
      <c r="M13" s="114" t="s">
        <v>21</v>
      </c>
      <c r="N13" s="114" t="s">
        <v>22</v>
      </c>
      <c r="O13" s="114" t="s">
        <v>23</v>
      </c>
      <c r="P13" s="114" t="s">
        <v>24</v>
      </c>
      <c r="Q13" s="114" t="s">
        <v>25</v>
      </c>
      <c r="R13" s="114" t="s">
        <v>26</v>
      </c>
      <c r="S13" s="114" t="s">
        <v>27</v>
      </c>
      <c r="T13" s="114" t="s">
        <v>28</v>
      </c>
      <c r="U13" s="114">
        <v>17</v>
      </c>
      <c r="V13" s="114">
        <v>18</v>
      </c>
    </row>
    <row r="14" spans="1:27" ht="12" hidden="1" customHeight="1">
      <c r="A14" s="161" t="s">
        <v>121</v>
      </c>
      <c r="B14" s="161"/>
      <c r="C14" s="25"/>
      <c r="D14" s="25"/>
      <c r="E14" s="113" t="e">
        <f>#REF!+#REF!+#REF!</f>
        <v>#REF!</v>
      </c>
      <c r="F14" s="113" t="e">
        <f>#REF!+#REF!+#REF!</f>
        <v>#REF!</v>
      </c>
      <c r="G14" s="15" t="e">
        <f>#REF!+#REF!+#REF!</f>
        <v>#REF!</v>
      </c>
      <c r="H14" s="113" t="e">
        <f>#REF!+#REF!+#REF!</f>
        <v>#REF!</v>
      </c>
      <c r="I14" s="113" t="e">
        <f>#REF!+#REF!+#REF!</f>
        <v>#REF!</v>
      </c>
      <c r="J14" s="113" t="e">
        <f>#REF!+#REF!+#REF!</f>
        <v>#REF!</v>
      </c>
      <c r="K14" s="113" t="e">
        <f>#REF!+#REF!+#REF!</f>
        <v>#REF!</v>
      </c>
      <c r="L14" s="113" t="e">
        <f>#REF!+#REF!+#REF!</f>
        <v>#REF!</v>
      </c>
      <c r="M14" s="113" t="e">
        <f>#REF!+#REF!+#REF!</f>
        <v>#REF!</v>
      </c>
      <c r="N14" s="113" t="e">
        <f>#REF!+#REF!+#REF!</f>
        <v>#REF!</v>
      </c>
      <c r="O14" s="113" t="e">
        <f>#REF!+#REF!+#REF!</f>
        <v>#REF!</v>
      </c>
      <c r="P14" s="113" t="e">
        <f>#REF!+#REF!+#REF!</f>
        <v>#REF!</v>
      </c>
      <c r="Q14" s="113" t="e">
        <f>#REF!+#REF!+#REF!</f>
        <v>#REF!</v>
      </c>
      <c r="R14" s="113" t="e">
        <f>#REF!+#REF!+#REF!</f>
        <v>#REF!</v>
      </c>
      <c r="S14" s="113" t="e">
        <f>#REF!+#REF!+#REF!</f>
        <v>#REF!</v>
      </c>
      <c r="T14" s="113" t="e">
        <f>#REF!+#REF!+#REF!</f>
        <v>#REF!</v>
      </c>
      <c r="U14" s="113" t="e">
        <f>#REF!+#REF!+#REF!</f>
        <v>#REF!</v>
      </c>
      <c r="V14" s="113" t="e">
        <f>#REF!+#REF!+#REF!</f>
        <v>#REF!</v>
      </c>
      <c r="X14" s="22" t="e">
        <f>F14+H14+L14+N14+P14+T14+U14</f>
        <v>#REF!</v>
      </c>
      <c r="AA14" s="22"/>
    </row>
    <row r="15" spans="1:27" ht="20.25" customHeight="1">
      <c r="A15" s="161" t="s">
        <v>147</v>
      </c>
      <c r="B15" s="161"/>
      <c r="C15" s="25"/>
      <c r="D15" s="25"/>
      <c r="E15" s="113">
        <f>E18+E31+E41</f>
        <v>82789123.419999987</v>
      </c>
      <c r="F15" s="127">
        <f t="shared" ref="F15:V15" si="0">F18+F31+F41</f>
        <v>18458120.509999998</v>
      </c>
      <c r="G15" s="127">
        <f t="shared" si="0"/>
        <v>0</v>
      </c>
      <c r="H15" s="127">
        <f t="shared" si="0"/>
        <v>0</v>
      </c>
      <c r="I15" s="127">
        <f t="shared" si="0"/>
        <v>20029.8</v>
      </c>
      <c r="J15" s="127">
        <f t="shared" si="0"/>
        <v>0</v>
      </c>
      <c r="K15" s="127">
        <f t="shared" si="0"/>
        <v>33513.14</v>
      </c>
      <c r="L15" s="127">
        <f t="shared" si="0"/>
        <v>62158663.25</v>
      </c>
      <c r="M15" s="127">
        <f t="shared" si="0"/>
        <v>0</v>
      </c>
      <c r="N15" s="127">
        <f t="shared" si="0"/>
        <v>0</v>
      </c>
      <c r="O15" s="127">
        <f t="shared" si="0"/>
        <v>2957</v>
      </c>
      <c r="P15" s="127">
        <f t="shared" si="0"/>
        <v>2172339.66</v>
      </c>
      <c r="Q15" s="127">
        <f t="shared" si="0"/>
        <v>0</v>
      </c>
      <c r="R15" s="127">
        <f t="shared" si="0"/>
        <v>0</v>
      </c>
      <c r="S15" s="127">
        <f t="shared" si="0"/>
        <v>0</v>
      </c>
      <c r="T15" s="127">
        <f t="shared" si="0"/>
        <v>0</v>
      </c>
      <c r="U15" s="127">
        <f t="shared" si="0"/>
        <v>0</v>
      </c>
      <c r="V15" s="127">
        <f t="shared" si="0"/>
        <v>0</v>
      </c>
      <c r="W15" s="22"/>
      <c r="X15" s="22"/>
      <c r="AA15" s="22"/>
    </row>
    <row r="16" spans="1:27" ht="11.25" customHeight="1">
      <c r="A16" s="162" t="s">
        <v>122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4"/>
      <c r="AA16" s="22"/>
    </row>
    <row r="17" spans="1:26" ht="13.5" customHeight="1">
      <c r="A17" s="160" t="s">
        <v>52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X17" s="73" t="e">
        <f>'Приложение 1'!#REF!</f>
        <v>#REF!</v>
      </c>
      <c r="Y17" s="73" t="e">
        <f t="shared" ref="Y17" si="1">L17/I17</f>
        <v>#DIV/0!</v>
      </c>
      <c r="Z17" s="16" t="e">
        <f t="shared" ref="Z17" si="2">X17-Y17</f>
        <v>#REF!</v>
      </c>
    </row>
    <row r="18" spans="1:26" ht="22.5" customHeight="1">
      <c r="A18" s="180" t="s">
        <v>51</v>
      </c>
      <c r="B18" s="181"/>
      <c r="C18" s="25"/>
      <c r="D18" s="25"/>
      <c r="E18" s="129">
        <f>SUM(E19:E28)</f>
        <v>25792157.199999999</v>
      </c>
      <c r="F18" s="129">
        <f t="shared" ref="F18:V18" si="3">SUM(F19:F28)</f>
        <v>2507870.84</v>
      </c>
      <c r="G18" s="8">
        <f t="shared" si="3"/>
        <v>0</v>
      </c>
      <c r="H18" s="129">
        <f t="shared" si="3"/>
        <v>0</v>
      </c>
      <c r="I18" s="129">
        <f t="shared" si="3"/>
        <v>7299.2999999999993</v>
      </c>
      <c r="J18" s="129">
        <f t="shared" si="3"/>
        <v>0</v>
      </c>
      <c r="K18" s="129">
        <f t="shared" si="3"/>
        <v>28053.019999999997</v>
      </c>
      <c r="L18" s="129">
        <f t="shared" si="3"/>
        <v>23187086.360000003</v>
      </c>
      <c r="M18" s="129">
        <f t="shared" si="3"/>
        <v>0</v>
      </c>
      <c r="N18" s="129">
        <f t="shared" si="3"/>
        <v>0</v>
      </c>
      <c r="O18" s="129">
        <f t="shared" si="3"/>
        <v>2000</v>
      </c>
      <c r="P18" s="129">
        <f t="shared" si="3"/>
        <v>97200</v>
      </c>
      <c r="Q18" s="129">
        <f t="shared" si="3"/>
        <v>0</v>
      </c>
      <c r="R18" s="129">
        <f t="shared" si="3"/>
        <v>0</v>
      </c>
      <c r="S18" s="129">
        <f t="shared" si="3"/>
        <v>0</v>
      </c>
      <c r="T18" s="129">
        <f t="shared" si="3"/>
        <v>0</v>
      </c>
      <c r="U18" s="129">
        <f t="shared" si="3"/>
        <v>0</v>
      </c>
      <c r="V18" s="129">
        <f t="shared" si="3"/>
        <v>0</v>
      </c>
      <c r="X18" s="73">
        <f>'Приложение 1'!T14</f>
        <v>0</v>
      </c>
      <c r="Y18" s="73">
        <f t="shared" ref="Y18:Y27" si="4">L18/I18</f>
        <v>3176.6178071869913</v>
      </c>
      <c r="Z18" s="16">
        <f t="shared" ref="Z18:Z28" si="5">X18-Y18</f>
        <v>-3176.6178071869913</v>
      </c>
    </row>
    <row r="19" spans="1:26" ht="9" customHeight="1">
      <c r="A19" s="24">
        <v>1</v>
      </c>
      <c r="B19" s="112" t="s">
        <v>54</v>
      </c>
      <c r="C19" s="23" t="s">
        <v>119</v>
      </c>
      <c r="D19" s="23"/>
      <c r="E19" s="113">
        <f>F19+H19+L19+N19+P19+R19+S19+T19+U19+V19</f>
        <v>2507870.84</v>
      </c>
      <c r="F19" s="113">
        <v>2507870.84</v>
      </c>
      <c r="G19" s="15">
        <v>0</v>
      </c>
      <c r="H19" s="113">
        <v>0</v>
      </c>
      <c r="I19" s="113">
        <v>0</v>
      </c>
      <c r="J19" s="113" t="s">
        <v>60</v>
      </c>
      <c r="K19" s="113">
        <f>(200+1060+170+260+190)*1.045</f>
        <v>1964.6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  <c r="V19" s="113">
        <v>0</v>
      </c>
      <c r="X19" s="73">
        <f>'Приложение 1'!T15</f>
        <v>4984.6499999999996</v>
      </c>
      <c r="Y19" s="73" t="e">
        <f t="shared" si="4"/>
        <v>#DIV/0!</v>
      </c>
      <c r="Z19" s="16" t="e">
        <f t="shared" si="5"/>
        <v>#DIV/0!</v>
      </c>
    </row>
    <row r="20" spans="1:26" ht="9" customHeight="1">
      <c r="A20" s="24">
        <v>2</v>
      </c>
      <c r="B20" s="112" t="s">
        <v>63</v>
      </c>
      <c r="C20" s="23" t="s">
        <v>118</v>
      </c>
      <c r="D20" s="23"/>
      <c r="E20" s="113">
        <f t="shared" ref="E20:E28" si="6">F20+H20+L20+N20+P20+R20+S20+T20+U20+V20</f>
        <v>3992588.78</v>
      </c>
      <c r="F20" s="113">
        <v>0</v>
      </c>
      <c r="G20" s="15">
        <v>0</v>
      </c>
      <c r="H20" s="113">
        <v>0</v>
      </c>
      <c r="I20" s="113">
        <v>1201</v>
      </c>
      <c r="J20" s="34" t="s">
        <v>50</v>
      </c>
      <c r="K20" s="34">
        <v>3438.05</v>
      </c>
      <c r="L20" s="113">
        <v>3992588.78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0</v>
      </c>
      <c r="U20" s="113">
        <v>0</v>
      </c>
      <c r="V20" s="113">
        <v>0</v>
      </c>
      <c r="X20" s="73">
        <f>'Приложение 1'!T16</f>
        <v>4503.95</v>
      </c>
      <c r="Y20" s="73">
        <f t="shared" si="4"/>
        <v>3324.3869941715234</v>
      </c>
      <c r="Z20" s="16">
        <f t="shared" si="5"/>
        <v>1179.5630058284764</v>
      </c>
    </row>
    <row r="21" spans="1:26" ht="9" customHeight="1">
      <c r="A21" s="24">
        <v>3</v>
      </c>
      <c r="B21" s="112" t="s">
        <v>64</v>
      </c>
      <c r="C21" s="25" t="s">
        <v>118</v>
      </c>
      <c r="D21" s="25"/>
      <c r="E21" s="113">
        <f t="shared" si="6"/>
        <v>4495198.79</v>
      </c>
      <c r="F21" s="113">
        <v>0</v>
      </c>
      <c r="G21" s="15">
        <v>0</v>
      </c>
      <c r="H21" s="113">
        <v>0</v>
      </c>
      <c r="I21" s="113">
        <v>1351</v>
      </c>
      <c r="J21" s="34" t="s">
        <v>50</v>
      </c>
      <c r="K21" s="34">
        <v>3438.05</v>
      </c>
      <c r="L21" s="113">
        <v>4495198.79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0</v>
      </c>
      <c r="U21" s="113">
        <v>0</v>
      </c>
      <c r="V21" s="113">
        <v>0</v>
      </c>
      <c r="X21" s="73">
        <f>'Приложение 1'!T17</f>
        <v>4503.95</v>
      </c>
      <c r="Y21" s="73">
        <f t="shared" si="4"/>
        <v>3327.3122057735013</v>
      </c>
      <c r="Z21" s="16">
        <f t="shared" si="5"/>
        <v>1176.6377942264985</v>
      </c>
    </row>
    <row r="22" spans="1:26" ht="9" customHeight="1">
      <c r="A22" s="24">
        <v>4</v>
      </c>
      <c r="B22" s="112" t="s">
        <v>65</v>
      </c>
      <c r="C22" s="25" t="s">
        <v>118</v>
      </c>
      <c r="D22" s="25"/>
      <c r="E22" s="113">
        <f t="shared" si="6"/>
        <v>1110243.6499999999</v>
      </c>
      <c r="F22" s="113">
        <v>0</v>
      </c>
      <c r="G22" s="15">
        <v>0</v>
      </c>
      <c r="H22" s="113">
        <v>0</v>
      </c>
      <c r="I22" s="113">
        <v>327.36</v>
      </c>
      <c r="J22" s="34" t="s">
        <v>50</v>
      </c>
      <c r="K22" s="34">
        <v>3438.05</v>
      </c>
      <c r="L22" s="113">
        <v>1110243.6499999999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X22" s="73">
        <f>'Приложение 1'!T18</f>
        <v>4503.95</v>
      </c>
      <c r="Y22" s="73">
        <f t="shared" si="4"/>
        <v>3391.5067509775167</v>
      </c>
      <c r="Z22" s="16">
        <f t="shared" si="5"/>
        <v>1112.4432490224831</v>
      </c>
    </row>
    <row r="23" spans="1:26" ht="9" customHeight="1">
      <c r="A23" s="24">
        <v>5</v>
      </c>
      <c r="B23" s="112" t="s">
        <v>56</v>
      </c>
      <c r="C23" s="23" t="s">
        <v>118</v>
      </c>
      <c r="D23" s="23"/>
      <c r="E23" s="113">
        <f t="shared" si="6"/>
        <v>2935085.2</v>
      </c>
      <c r="F23" s="113">
        <v>0</v>
      </c>
      <c r="G23" s="15">
        <v>0</v>
      </c>
      <c r="H23" s="113">
        <v>0</v>
      </c>
      <c r="I23" s="113">
        <v>833.56</v>
      </c>
      <c r="J23" s="113" t="s">
        <v>50</v>
      </c>
      <c r="K23" s="113">
        <v>3438.05</v>
      </c>
      <c r="L23" s="113">
        <v>2935085.2</v>
      </c>
      <c r="M23" s="113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0</v>
      </c>
      <c r="X23" s="73">
        <f>'Приложение 1'!T19</f>
        <v>4503.95</v>
      </c>
      <c r="Y23" s="73">
        <f t="shared" si="4"/>
        <v>3521.1444886990744</v>
      </c>
      <c r="Z23" s="16">
        <f t="shared" si="5"/>
        <v>982.80551130092545</v>
      </c>
    </row>
    <row r="24" spans="1:26" ht="9" customHeight="1">
      <c r="A24" s="24">
        <v>6</v>
      </c>
      <c r="B24" s="112" t="s">
        <v>55</v>
      </c>
      <c r="C24" s="23" t="s">
        <v>118</v>
      </c>
      <c r="D24" s="23"/>
      <c r="E24" s="113">
        <f t="shared" si="6"/>
        <v>1936321.92</v>
      </c>
      <c r="F24" s="113">
        <v>0</v>
      </c>
      <c r="G24" s="15">
        <v>0</v>
      </c>
      <c r="H24" s="113">
        <v>0</v>
      </c>
      <c r="I24" s="113">
        <v>546.32000000000005</v>
      </c>
      <c r="J24" s="113" t="s">
        <v>50</v>
      </c>
      <c r="K24" s="113">
        <v>3438.05</v>
      </c>
      <c r="L24" s="113">
        <v>1936321.92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0</v>
      </c>
      <c r="U24" s="113">
        <v>0</v>
      </c>
      <c r="V24" s="113">
        <v>0</v>
      </c>
      <c r="X24" s="73">
        <f>'Приложение 1'!T20</f>
        <v>4503.95</v>
      </c>
      <c r="Y24" s="73">
        <f t="shared" si="4"/>
        <v>3544.2998974959728</v>
      </c>
      <c r="Z24" s="16">
        <f t="shared" si="5"/>
        <v>959.65010250402702</v>
      </c>
    </row>
    <row r="25" spans="1:26" ht="9" customHeight="1">
      <c r="A25" s="24">
        <v>7</v>
      </c>
      <c r="B25" s="112" t="s">
        <v>57</v>
      </c>
      <c r="C25" s="23" t="s">
        <v>118</v>
      </c>
      <c r="D25" s="23"/>
      <c r="E25" s="113">
        <f t="shared" si="6"/>
        <v>4038200</v>
      </c>
      <c r="F25" s="113">
        <v>0</v>
      </c>
      <c r="G25" s="15">
        <v>0</v>
      </c>
      <c r="H25" s="113">
        <v>0</v>
      </c>
      <c r="I25" s="113">
        <v>1258</v>
      </c>
      <c r="J25" s="113" t="s">
        <v>50</v>
      </c>
      <c r="K25" s="113">
        <v>3438.05</v>
      </c>
      <c r="L25" s="113">
        <v>4038200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0</v>
      </c>
      <c r="U25" s="113">
        <v>0</v>
      </c>
      <c r="V25" s="113">
        <v>0</v>
      </c>
      <c r="X25" s="73">
        <f>'Приложение 1'!T21</f>
        <v>4503.95</v>
      </c>
      <c r="Y25" s="73">
        <f t="shared" si="4"/>
        <v>3210.0158982511925</v>
      </c>
      <c r="Z25" s="16">
        <f t="shared" si="5"/>
        <v>1293.9341017488073</v>
      </c>
    </row>
    <row r="26" spans="1:26" ht="9" customHeight="1">
      <c r="A26" s="24">
        <v>8</v>
      </c>
      <c r="B26" s="112" t="s">
        <v>66</v>
      </c>
      <c r="C26" s="25" t="s">
        <v>118</v>
      </c>
      <c r="D26" s="25"/>
      <c r="E26" s="113">
        <f t="shared" si="6"/>
        <v>2640715.48</v>
      </c>
      <c r="F26" s="113">
        <v>0</v>
      </c>
      <c r="G26" s="15">
        <v>0</v>
      </c>
      <c r="H26" s="113">
        <v>0</v>
      </c>
      <c r="I26" s="113">
        <v>907.7</v>
      </c>
      <c r="J26" s="34" t="s">
        <v>50</v>
      </c>
      <c r="K26" s="34">
        <v>3438.05</v>
      </c>
      <c r="L26" s="113">
        <v>2640715.48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0</v>
      </c>
      <c r="X26" s="73">
        <f>'Приложение 1'!T22</f>
        <v>4503.95</v>
      </c>
      <c r="Y26" s="73">
        <f t="shared" si="4"/>
        <v>2909.2381623884544</v>
      </c>
      <c r="Z26" s="16">
        <f t="shared" si="5"/>
        <v>1594.7118376115454</v>
      </c>
    </row>
    <row r="27" spans="1:26" ht="9.75" customHeight="1">
      <c r="A27" s="24">
        <v>9</v>
      </c>
      <c r="B27" s="112" t="s">
        <v>58</v>
      </c>
      <c r="C27" s="23" t="s">
        <v>117</v>
      </c>
      <c r="D27" s="23"/>
      <c r="E27" s="113">
        <f t="shared" si="6"/>
        <v>2038732.54</v>
      </c>
      <c r="F27" s="113">
        <v>0</v>
      </c>
      <c r="G27" s="15">
        <v>0</v>
      </c>
      <c r="H27" s="113">
        <v>0</v>
      </c>
      <c r="I27" s="113">
        <v>874.36</v>
      </c>
      <c r="J27" s="113" t="s">
        <v>49</v>
      </c>
      <c r="K27" s="113">
        <v>2022.07</v>
      </c>
      <c r="L27" s="113">
        <v>2038732.54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0</v>
      </c>
      <c r="X27" s="73">
        <f>'Приложение 1'!T23</f>
        <v>4180</v>
      </c>
      <c r="Y27" s="73">
        <f t="shared" si="4"/>
        <v>2331.6855071137747</v>
      </c>
      <c r="Z27" s="16">
        <f t="shared" si="5"/>
        <v>1848.3144928862253</v>
      </c>
    </row>
    <row r="28" spans="1:26" ht="9" customHeight="1">
      <c r="A28" s="24">
        <v>10</v>
      </c>
      <c r="B28" s="59" t="s">
        <v>133</v>
      </c>
      <c r="C28" s="23"/>
      <c r="D28" s="23"/>
      <c r="E28" s="113">
        <f t="shared" si="6"/>
        <v>97200</v>
      </c>
      <c r="F28" s="113">
        <v>0</v>
      </c>
      <c r="G28" s="15">
        <v>0</v>
      </c>
      <c r="H28" s="113">
        <v>0</v>
      </c>
      <c r="I28" s="113">
        <v>0</v>
      </c>
      <c r="J28" s="113"/>
      <c r="K28" s="113"/>
      <c r="L28" s="113">
        <v>0</v>
      </c>
      <c r="M28" s="113">
        <v>0</v>
      </c>
      <c r="N28" s="113">
        <v>0</v>
      </c>
      <c r="O28" s="113">
        <v>2000</v>
      </c>
      <c r="P28" s="113">
        <v>97200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20" t="s">
        <v>132</v>
      </c>
      <c r="X28" s="73">
        <f>'Приложение 1'!T24</f>
        <v>3929.2</v>
      </c>
      <c r="Y28" s="73">
        <f>P28/O28</f>
        <v>48.6</v>
      </c>
      <c r="Z28" s="16">
        <f t="shared" si="5"/>
        <v>3880.6</v>
      </c>
    </row>
    <row r="29" spans="1:26" s="17" customFormat="1" ht="10.5" customHeight="1">
      <c r="A29" s="165" t="s">
        <v>128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X29" s="73" t="e">
        <f>'Приложение 1'!#REF!</f>
        <v>#REF!</v>
      </c>
      <c r="Y29" s="73" t="e">
        <f t="shared" ref="Y29" si="7">L29/I29</f>
        <v>#DIV/0!</v>
      </c>
      <c r="Z29" s="16" t="e">
        <f t="shared" ref="Z29" si="8">X29-Y29</f>
        <v>#REF!</v>
      </c>
    </row>
    <row r="30" spans="1:26" ht="9.75" customHeight="1">
      <c r="A30" s="160" t="s">
        <v>52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X30" s="73" t="e">
        <f>'Приложение 1'!#REF!</f>
        <v>#REF!</v>
      </c>
      <c r="Y30" s="73" t="e">
        <f t="shared" ref="Y30:Y38" si="9">L30/I30</f>
        <v>#DIV/0!</v>
      </c>
      <c r="Z30" s="16" t="e">
        <f t="shared" ref="Z30:Z38" si="10">X30-Y30</f>
        <v>#REF!</v>
      </c>
    </row>
    <row r="31" spans="1:26" ht="23.25" customHeight="1">
      <c r="A31" s="161" t="s">
        <v>51</v>
      </c>
      <c r="B31" s="161"/>
      <c r="C31" s="25"/>
      <c r="D31" s="25"/>
      <c r="E31" s="129">
        <f>SUM(E32:E38)</f>
        <v>30671549.82</v>
      </c>
      <c r="F31" s="129">
        <f t="shared" ref="F31:V31" si="11">SUM(F32:F38)</f>
        <v>15950249.67</v>
      </c>
      <c r="G31" s="8">
        <f t="shared" si="11"/>
        <v>0</v>
      </c>
      <c r="H31" s="129">
        <f t="shared" si="11"/>
        <v>0</v>
      </c>
      <c r="I31" s="129">
        <f>SUM(I32:I38)</f>
        <v>4134.3999999999996</v>
      </c>
      <c r="J31" s="129">
        <f t="shared" si="11"/>
        <v>0</v>
      </c>
      <c r="K31" s="129">
        <f t="shared" si="11"/>
        <v>5460.12</v>
      </c>
      <c r="L31" s="129">
        <f t="shared" si="11"/>
        <v>12646160.489999998</v>
      </c>
      <c r="M31" s="129">
        <f t="shared" si="11"/>
        <v>0</v>
      </c>
      <c r="N31" s="129">
        <f t="shared" si="11"/>
        <v>0</v>
      </c>
      <c r="O31" s="129">
        <f t="shared" si="11"/>
        <v>957</v>
      </c>
      <c r="P31" s="129">
        <f t="shared" si="11"/>
        <v>2075139.66</v>
      </c>
      <c r="Q31" s="129">
        <f t="shared" si="11"/>
        <v>0</v>
      </c>
      <c r="R31" s="129">
        <f t="shared" si="11"/>
        <v>0</v>
      </c>
      <c r="S31" s="129">
        <f t="shared" si="11"/>
        <v>0</v>
      </c>
      <c r="T31" s="129">
        <f t="shared" si="11"/>
        <v>0</v>
      </c>
      <c r="U31" s="129">
        <f t="shared" si="11"/>
        <v>0</v>
      </c>
      <c r="V31" s="129">
        <f t="shared" si="11"/>
        <v>0</v>
      </c>
      <c r="X31" s="73">
        <f>'Приложение 1'!T27</f>
        <v>0</v>
      </c>
      <c r="Y31" s="73">
        <f t="shared" si="9"/>
        <v>3058.7655983939626</v>
      </c>
      <c r="Z31" s="16">
        <f t="shared" si="10"/>
        <v>-3058.7655983939626</v>
      </c>
    </row>
    <row r="32" spans="1:26" ht="12" customHeight="1">
      <c r="A32" s="24">
        <v>1</v>
      </c>
      <c r="B32" s="98" t="s">
        <v>106</v>
      </c>
      <c r="C32" s="99" t="s">
        <v>136</v>
      </c>
      <c r="D32" s="100" t="s">
        <v>50</v>
      </c>
      <c r="E32" s="129">
        <f t="shared" ref="E32:E38" si="12">F32+H32+L32+N32+P32+R32+S32+T32+U32+V32</f>
        <v>3833260.2</v>
      </c>
      <c r="F32" s="129">
        <v>0</v>
      </c>
      <c r="G32" s="15">
        <v>0</v>
      </c>
      <c r="H32" s="129">
        <v>0</v>
      </c>
      <c r="I32" s="129">
        <v>1185.4000000000001</v>
      </c>
      <c r="J32" s="129"/>
      <c r="K32" s="129"/>
      <c r="L32" s="129">
        <v>3833260.2</v>
      </c>
      <c r="M32" s="129">
        <v>0</v>
      </c>
      <c r="N32" s="129">
        <v>0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9">
        <v>0</v>
      </c>
      <c r="U32" s="129">
        <v>0</v>
      </c>
      <c r="V32" s="129">
        <v>0</v>
      </c>
      <c r="X32" s="73">
        <f>'Приложение 1'!T28</f>
        <v>4503.95</v>
      </c>
      <c r="Y32" s="73">
        <f t="shared" si="9"/>
        <v>3233.7271806984982</v>
      </c>
      <c r="Z32" s="16">
        <f t="shared" si="10"/>
        <v>1270.2228193015017</v>
      </c>
    </row>
    <row r="33" spans="1:26" ht="12" customHeight="1">
      <c r="A33" s="24">
        <v>2</v>
      </c>
      <c r="B33" s="98" t="s">
        <v>107</v>
      </c>
      <c r="C33" s="99" t="s">
        <v>120</v>
      </c>
      <c r="D33" s="100" t="s">
        <v>50</v>
      </c>
      <c r="E33" s="129">
        <f t="shared" si="12"/>
        <v>2075139.66</v>
      </c>
      <c r="F33" s="129">
        <v>0</v>
      </c>
      <c r="G33" s="15">
        <v>0</v>
      </c>
      <c r="H33" s="129">
        <v>0</v>
      </c>
      <c r="I33" s="129">
        <v>0</v>
      </c>
      <c r="J33" s="129"/>
      <c r="K33" s="129"/>
      <c r="L33" s="129">
        <v>0</v>
      </c>
      <c r="M33" s="129">
        <v>0</v>
      </c>
      <c r="N33" s="129">
        <v>0</v>
      </c>
      <c r="O33" s="129">
        <v>957</v>
      </c>
      <c r="P33" s="129">
        <f>ROUND(O33*2168.38,2)</f>
        <v>2075139.66</v>
      </c>
      <c r="Q33" s="129">
        <v>0</v>
      </c>
      <c r="R33" s="129">
        <v>0</v>
      </c>
      <c r="S33" s="129">
        <v>0</v>
      </c>
      <c r="T33" s="129">
        <v>0</v>
      </c>
      <c r="U33" s="129">
        <v>0</v>
      </c>
      <c r="V33" s="129">
        <v>0</v>
      </c>
      <c r="X33" s="73">
        <f>'Приложение 1'!T29</f>
        <v>3929.2</v>
      </c>
      <c r="Y33" s="73">
        <f>P33/O33</f>
        <v>2168.38</v>
      </c>
      <c r="Z33" s="16">
        <f t="shared" si="10"/>
        <v>1760.8199999999997</v>
      </c>
    </row>
    <row r="34" spans="1:26" ht="9" customHeight="1">
      <c r="A34" s="24">
        <v>3</v>
      </c>
      <c r="B34" s="98" t="s">
        <v>108</v>
      </c>
      <c r="C34" s="99" t="s">
        <v>136</v>
      </c>
      <c r="D34" s="100" t="s">
        <v>50</v>
      </c>
      <c r="E34" s="129">
        <f t="shared" si="12"/>
        <v>3858162</v>
      </c>
      <c r="F34" s="129">
        <v>0</v>
      </c>
      <c r="G34" s="15">
        <v>0</v>
      </c>
      <c r="H34" s="129">
        <v>0</v>
      </c>
      <c r="I34" s="129">
        <v>1193</v>
      </c>
      <c r="J34" s="129"/>
      <c r="K34" s="129"/>
      <c r="L34" s="129">
        <f>ROUND(3234*I34,2)</f>
        <v>3858162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0</v>
      </c>
      <c r="V34" s="129">
        <v>0</v>
      </c>
      <c r="X34" s="73">
        <f>'Приложение 1'!T30</f>
        <v>4503.95</v>
      </c>
      <c r="Y34" s="73">
        <f t="shared" si="9"/>
        <v>3234</v>
      </c>
      <c r="Z34" s="16">
        <f t="shared" si="10"/>
        <v>1269.9499999999998</v>
      </c>
    </row>
    <row r="35" spans="1:26" ht="12" customHeight="1">
      <c r="A35" s="24">
        <v>4</v>
      </c>
      <c r="B35" s="98" t="s">
        <v>130</v>
      </c>
      <c r="C35" s="99" t="s">
        <v>136</v>
      </c>
      <c r="D35" s="100" t="s">
        <v>50</v>
      </c>
      <c r="E35" s="129">
        <f t="shared" si="12"/>
        <v>3848460</v>
      </c>
      <c r="F35" s="129">
        <v>0</v>
      </c>
      <c r="G35" s="15">
        <v>0</v>
      </c>
      <c r="H35" s="129">
        <v>0</v>
      </c>
      <c r="I35" s="129">
        <v>1392</v>
      </c>
      <c r="J35" s="129"/>
      <c r="K35" s="129"/>
      <c r="L35" s="129">
        <v>3848460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129">
        <v>0</v>
      </c>
      <c r="X35" s="73">
        <f>'Приложение 1'!T31</f>
        <v>4503.95</v>
      </c>
      <c r="Y35" s="73">
        <f t="shared" si="9"/>
        <v>2764.6982758620688</v>
      </c>
      <c r="Z35" s="16">
        <f t="shared" si="10"/>
        <v>1739.251724137931</v>
      </c>
    </row>
    <row r="36" spans="1:26" ht="9" customHeight="1">
      <c r="A36" s="24">
        <v>5</v>
      </c>
      <c r="B36" s="98" t="s">
        <v>131</v>
      </c>
      <c r="C36" s="99" t="s">
        <v>119</v>
      </c>
      <c r="D36" s="100" t="s">
        <v>49</v>
      </c>
      <c r="E36" s="129">
        <f t="shared" si="12"/>
        <v>15092739.390000001</v>
      </c>
      <c r="F36" s="129">
        <f>ROUND(5865.7*(210+270+1200+220+370+303.05),2)</f>
        <v>15092739.390000001</v>
      </c>
      <c r="G36" s="15">
        <v>0</v>
      </c>
      <c r="H36" s="129">
        <v>0</v>
      </c>
      <c r="I36" s="129">
        <v>0</v>
      </c>
      <c r="J36" s="129"/>
      <c r="K36" s="129"/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X36" s="73">
        <f>'Приложение 1'!T32</f>
        <v>4984.6499999999996</v>
      </c>
      <c r="Y36" s="73" t="e">
        <f t="shared" si="9"/>
        <v>#DIV/0!</v>
      </c>
      <c r="Z36" s="16" t="e">
        <f t="shared" si="10"/>
        <v>#DIV/0!</v>
      </c>
    </row>
    <row r="37" spans="1:26" ht="13.5" customHeight="1">
      <c r="A37" s="24">
        <v>6</v>
      </c>
      <c r="B37" s="98" t="s">
        <v>61</v>
      </c>
      <c r="C37" s="99" t="s">
        <v>118</v>
      </c>
      <c r="D37" s="100"/>
      <c r="E37" s="129">
        <f t="shared" si="12"/>
        <v>1106278.29</v>
      </c>
      <c r="F37" s="129">
        <v>0</v>
      </c>
      <c r="G37" s="15">
        <v>0</v>
      </c>
      <c r="H37" s="129">
        <v>0</v>
      </c>
      <c r="I37" s="129">
        <v>364</v>
      </c>
      <c r="J37" s="129" t="s">
        <v>50</v>
      </c>
      <c r="K37" s="129">
        <v>3438.05</v>
      </c>
      <c r="L37" s="129">
        <v>1106278.29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129">
        <v>0</v>
      </c>
      <c r="X37" s="73">
        <f>'Приложение 1'!T33</f>
        <v>4503.95</v>
      </c>
      <c r="Y37" s="73">
        <f t="shared" si="9"/>
        <v>3039.2260714285717</v>
      </c>
      <c r="Z37" s="16">
        <f t="shared" si="10"/>
        <v>1464.7239285714281</v>
      </c>
    </row>
    <row r="38" spans="1:26" ht="12.75" customHeight="1">
      <c r="A38" s="24">
        <v>7</v>
      </c>
      <c r="B38" s="98" t="s">
        <v>124</v>
      </c>
      <c r="C38" s="99"/>
      <c r="D38" s="100"/>
      <c r="E38" s="129">
        <f t="shared" si="12"/>
        <v>857510.28</v>
      </c>
      <c r="F38" s="129">
        <v>857510.28</v>
      </c>
      <c r="G38" s="15">
        <v>0</v>
      </c>
      <c r="H38" s="129">
        <v>0</v>
      </c>
      <c r="I38" s="129">
        <v>0</v>
      </c>
      <c r="J38" s="129" t="s">
        <v>49</v>
      </c>
      <c r="K38" s="129">
        <v>2022.07</v>
      </c>
      <c r="L38" s="129">
        <v>0</v>
      </c>
      <c r="M38" s="129">
        <v>0</v>
      </c>
      <c r="N38" s="129">
        <v>0</v>
      </c>
      <c r="O38" s="129">
        <v>0</v>
      </c>
      <c r="P38" s="129">
        <v>0</v>
      </c>
      <c r="Q38" s="129">
        <v>0</v>
      </c>
      <c r="R38" s="129">
        <v>0</v>
      </c>
      <c r="S38" s="129">
        <v>0</v>
      </c>
      <c r="T38" s="129">
        <v>0</v>
      </c>
      <c r="U38" s="129">
        <v>0</v>
      </c>
      <c r="V38" s="129">
        <v>0</v>
      </c>
      <c r="X38" s="73">
        <f>'Приложение 1'!T34</f>
        <v>4984.6499999999996</v>
      </c>
      <c r="Y38" s="73" t="e">
        <f t="shared" si="9"/>
        <v>#DIV/0!</v>
      </c>
      <c r="Z38" s="16" t="e">
        <f t="shared" si="10"/>
        <v>#DIV/0!</v>
      </c>
    </row>
    <row r="39" spans="1:26" ht="22.5" customHeight="1">
      <c r="A39" s="162" t="s">
        <v>123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4"/>
      <c r="X39" s="73" t="e">
        <f>'Приложение 1'!#REF!</f>
        <v>#REF!</v>
      </c>
      <c r="Y39" s="73" t="e">
        <f t="shared" ref="Y39" si="13">L39/I39</f>
        <v>#DIV/0!</v>
      </c>
      <c r="Z39" s="16" t="e">
        <f t="shared" ref="Z39" si="14">X39-Y39</f>
        <v>#REF!</v>
      </c>
    </row>
    <row r="40" spans="1:26" ht="15" customHeight="1">
      <c r="A40" s="160" t="s">
        <v>52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X40" s="73" t="e">
        <f>'Приложение 1'!#REF!</f>
        <v>#REF!</v>
      </c>
      <c r="Y40" s="73" t="e">
        <f t="shared" ref="Y40:Y48" si="15">L40/I40</f>
        <v>#DIV/0!</v>
      </c>
      <c r="Z40" s="16" t="e">
        <f t="shared" ref="Z40:Z48" si="16">X40-Y40</f>
        <v>#REF!</v>
      </c>
    </row>
    <row r="41" spans="1:26" ht="22.5" customHeight="1">
      <c r="A41" s="161" t="s">
        <v>51</v>
      </c>
      <c r="B41" s="161"/>
      <c r="C41" s="25"/>
      <c r="D41" s="25"/>
      <c r="E41" s="113">
        <f t="shared" ref="E41:V41" si="17">SUM(E42:E48)</f>
        <v>26325416.399999999</v>
      </c>
      <c r="F41" s="113">
        <f t="shared" si="17"/>
        <v>0</v>
      </c>
      <c r="G41" s="15">
        <f t="shared" si="17"/>
        <v>0</v>
      </c>
      <c r="H41" s="113">
        <f t="shared" si="17"/>
        <v>0</v>
      </c>
      <c r="I41" s="113">
        <f>SUM(I42:I48)</f>
        <v>8596.1</v>
      </c>
      <c r="J41" s="113">
        <f t="shared" si="17"/>
        <v>0</v>
      </c>
      <c r="K41" s="113">
        <f t="shared" si="17"/>
        <v>0</v>
      </c>
      <c r="L41" s="113">
        <f t="shared" si="17"/>
        <v>26325416.399999999</v>
      </c>
      <c r="M41" s="113">
        <f t="shared" si="17"/>
        <v>0</v>
      </c>
      <c r="N41" s="113">
        <f t="shared" si="17"/>
        <v>0</v>
      </c>
      <c r="O41" s="113">
        <f t="shared" si="17"/>
        <v>0</v>
      </c>
      <c r="P41" s="113">
        <f t="shared" si="17"/>
        <v>0</v>
      </c>
      <c r="Q41" s="113">
        <f t="shared" si="17"/>
        <v>0</v>
      </c>
      <c r="R41" s="113">
        <f t="shared" si="17"/>
        <v>0</v>
      </c>
      <c r="S41" s="113">
        <f t="shared" si="17"/>
        <v>0</v>
      </c>
      <c r="T41" s="113">
        <f t="shared" si="17"/>
        <v>0</v>
      </c>
      <c r="U41" s="113">
        <f t="shared" si="17"/>
        <v>0</v>
      </c>
      <c r="V41" s="113">
        <f t="shared" si="17"/>
        <v>0</v>
      </c>
      <c r="X41" s="73">
        <f>'Приложение 1'!T37</f>
        <v>0</v>
      </c>
      <c r="Y41" s="73">
        <f t="shared" si="15"/>
        <v>3062.4837309942877</v>
      </c>
      <c r="Z41" s="16">
        <f t="shared" si="16"/>
        <v>-3062.4837309942877</v>
      </c>
    </row>
    <row r="42" spans="1:26" ht="9" customHeight="1">
      <c r="A42" s="24">
        <v>1</v>
      </c>
      <c r="B42" s="101" t="s">
        <v>110</v>
      </c>
      <c r="C42" s="102" t="s">
        <v>136</v>
      </c>
      <c r="D42" s="103" t="s">
        <v>50</v>
      </c>
      <c r="E42" s="113">
        <f t="shared" ref="E42:E48" si="18">F42+H42+L42+N42+P42+R42+S42+T42+U42+V42</f>
        <v>1911940.8</v>
      </c>
      <c r="F42" s="113">
        <v>0</v>
      </c>
      <c r="G42" s="15">
        <v>0</v>
      </c>
      <c r="H42" s="113">
        <v>0</v>
      </c>
      <c r="I42" s="113">
        <v>591.1</v>
      </c>
      <c r="J42" s="113"/>
      <c r="K42" s="113"/>
      <c r="L42" s="113">
        <v>1911940.8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X42" s="73">
        <f>'Приложение 1'!T38</f>
        <v>4503.95</v>
      </c>
      <c r="Y42" s="73">
        <f t="shared" si="15"/>
        <v>3234.5471155472846</v>
      </c>
      <c r="Z42" s="16">
        <f t="shared" si="16"/>
        <v>1269.4028844527152</v>
      </c>
    </row>
    <row r="43" spans="1:26" ht="9" customHeight="1">
      <c r="A43" s="24">
        <v>2</v>
      </c>
      <c r="B43" s="101" t="s">
        <v>111</v>
      </c>
      <c r="C43" s="102" t="s">
        <v>136</v>
      </c>
      <c r="D43" s="103" t="s">
        <v>49</v>
      </c>
      <c r="E43" s="113">
        <f t="shared" si="18"/>
        <v>3638727.6</v>
      </c>
      <c r="F43" s="113">
        <v>0</v>
      </c>
      <c r="G43" s="15">
        <v>0</v>
      </c>
      <c r="H43" s="113">
        <v>0</v>
      </c>
      <c r="I43" s="113">
        <v>1091.4000000000001</v>
      </c>
      <c r="J43" s="113"/>
      <c r="K43" s="113"/>
      <c r="L43" s="113">
        <v>3638727.6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X43" s="73">
        <f>'Приложение 1'!T39</f>
        <v>4180</v>
      </c>
      <c r="Y43" s="73">
        <f t="shared" si="15"/>
        <v>3334</v>
      </c>
      <c r="Z43" s="16">
        <f t="shared" si="16"/>
        <v>846</v>
      </c>
    </row>
    <row r="44" spans="1:26" ht="9" customHeight="1">
      <c r="A44" s="24">
        <v>3</v>
      </c>
      <c r="B44" s="101" t="s">
        <v>112</v>
      </c>
      <c r="C44" s="102" t="s">
        <v>136</v>
      </c>
      <c r="D44" s="103" t="s">
        <v>49</v>
      </c>
      <c r="E44" s="113">
        <f t="shared" si="18"/>
        <v>6041208</v>
      </c>
      <c r="F44" s="113">
        <v>0</v>
      </c>
      <c r="G44" s="15">
        <v>0</v>
      </c>
      <c r="H44" s="113">
        <v>0</v>
      </c>
      <c r="I44" s="113">
        <v>2052.4</v>
      </c>
      <c r="J44" s="113"/>
      <c r="K44" s="113"/>
      <c r="L44" s="113">
        <v>6041208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X44" s="73">
        <f>'Приложение 1'!T40</f>
        <v>4180</v>
      </c>
      <c r="Y44" s="73">
        <f t="shared" si="15"/>
        <v>2943.484700838043</v>
      </c>
      <c r="Z44" s="16">
        <f t="shared" si="16"/>
        <v>1236.515299161957</v>
      </c>
    </row>
    <row r="45" spans="1:26" ht="9" customHeight="1">
      <c r="A45" s="24">
        <v>4</v>
      </c>
      <c r="B45" s="101" t="s">
        <v>113</v>
      </c>
      <c r="C45" s="102" t="s">
        <v>136</v>
      </c>
      <c r="D45" s="103" t="s">
        <v>49</v>
      </c>
      <c r="E45" s="113">
        <f t="shared" si="18"/>
        <v>4940988</v>
      </c>
      <c r="F45" s="113">
        <v>0</v>
      </c>
      <c r="G45" s="15">
        <v>0</v>
      </c>
      <c r="H45" s="113">
        <v>0</v>
      </c>
      <c r="I45" s="113">
        <v>1832.9</v>
      </c>
      <c r="J45" s="113"/>
      <c r="K45" s="113"/>
      <c r="L45" s="113">
        <v>4940988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X45" s="73">
        <f>'Приложение 1'!T41</f>
        <v>4180</v>
      </c>
      <c r="Y45" s="73">
        <f t="shared" si="15"/>
        <v>2695.7215341808064</v>
      </c>
      <c r="Z45" s="16">
        <f t="shared" si="16"/>
        <v>1484.2784658191936</v>
      </c>
    </row>
    <row r="46" spans="1:26" ht="9" customHeight="1">
      <c r="A46" s="24">
        <v>5</v>
      </c>
      <c r="B46" s="101" t="s">
        <v>114</v>
      </c>
      <c r="C46" s="102" t="s">
        <v>136</v>
      </c>
      <c r="D46" s="103" t="s">
        <v>50</v>
      </c>
      <c r="E46" s="113">
        <f t="shared" si="18"/>
        <v>3069066</v>
      </c>
      <c r="F46" s="113">
        <v>0</v>
      </c>
      <c r="G46" s="15">
        <v>0</v>
      </c>
      <c r="H46" s="113">
        <v>0</v>
      </c>
      <c r="I46" s="113">
        <v>949.1</v>
      </c>
      <c r="J46" s="113"/>
      <c r="K46" s="113"/>
      <c r="L46" s="113">
        <v>3069066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  <c r="V46" s="113">
        <v>0</v>
      </c>
      <c r="X46" s="73">
        <f>'Приложение 1'!T42</f>
        <v>4503.95</v>
      </c>
      <c r="Y46" s="73">
        <f t="shared" si="15"/>
        <v>3233.6592561373932</v>
      </c>
      <c r="Z46" s="16">
        <f t="shared" si="16"/>
        <v>1270.2907438626066</v>
      </c>
    </row>
    <row r="47" spans="1:26" ht="9" customHeight="1">
      <c r="A47" s="24">
        <v>6</v>
      </c>
      <c r="B47" s="101" t="s">
        <v>115</v>
      </c>
      <c r="C47" s="102" t="s">
        <v>136</v>
      </c>
      <c r="D47" s="103" t="s">
        <v>50</v>
      </c>
      <c r="E47" s="129">
        <f t="shared" si="18"/>
        <v>3069066</v>
      </c>
      <c r="F47" s="129">
        <v>0</v>
      </c>
      <c r="G47" s="15">
        <v>0</v>
      </c>
      <c r="H47" s="129">
        <v>0</v>
      </c>
      <c r="I47" s="129">
        <v>949.2</v>
      </c>
      <c r="J47" s="129"/>
      <c r="K47" s="129"/>
      <c r="L47" s="129">
        <v>3069066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0</v>
      </c>
      <c r="V47" s="129">
        <v>0</v>
      </c>
      <c r="X47" s="73">
        <f>'Приложение 1'!T43</f>
        <v>4503.95</v>
      </c>
      <c r="Y47" s="73">
        <f t="shared" si="15"/>
        <v>3233.3185840707965</v>
      </c>
      <c r="Z47" s="16">
        <f t="shared" si="16"/>
        <v>1270.6314159292033</v>
      </c>
    </row>
    <row r="48" spans="1:26" ht="9" customHeight="1">
      <c r="A48" s="24">
        <v>7</v>
      </c>
      <c r="B48" s="101" t="s">
        <v>116</v>
      </c>
      <c r="C48" s="102" t="s">
        <v>136</v>
      </c>
      <c r="D48" s="103" t="s">
        <v>50</v>
      </c>
      <c r="E48" s="129">
        <f t="shared" si="18"/>
        <v>3654420</v>
      </c>
      <c r="F48" s="129">
        <v>0</v>
      </c>
      <c r="G48" s="15">
        <v>0</v>
      </c>
      <c r="H48" s="129">
        <v>0</v>
      </c>
      <c r="I48" s="129">
        <v>1130</v>
      </c>
      <c r="J48" s="129"/>
      <c r="K48" s="129"/>
      <c r="L48" s="129">
        <v>3654420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29">
        <v>0</v>
      </c>
      <c r="U48" s="129">
        <v>0</v>
      </c>
      <c r="V48" s="129">
        <v>0</v>
      </c>
      <c r="X48" s="73">
        <f>'Приложение 1'!T44</f>
        <v>4503.95</v>
      </c>
      <c r="Y48" s="73">
        <f t="shared" si="15"/>
        <v>3234</v>
      </c>
      <c r="Z48" s="16">
        <f t="shared" si="16"/>
        <v>1269.9499999999998</v>
      </c>
    </row>
  </sheetData>
  <autoFilter ref="A13:AB48"/>
  <mergeCells count="27">
    <mergeCell ref="M1:V1"/>
    <mergeCell ref="S10:V10"/>
    <mergeCell ref="I11:L11"/>
    <mergeCell ref="Q11:R11"/>
    <mergeCell ref="O3:V3"/>
    <mergeCell ref="F10:R10"/>
    <mergeCell ref="M11:N11"/>
    <mergeCell ref="A6:V6"/>
    <mergeCell ref="A9:V9"/>
    <mergeCell ref="P8:V8"/>
    <mergeCell ref="S7:V7"/>
    <mergeCell ref="A10:A12"/>
    <mergeCell ref="O11:P11"/>
    <mergeCell ref="E10:E11"/>
    <mergeCell ref="A18:B18"/>
    <mergeCell ref="A14:B14"/>
    <mergeCell ref="G11:H11"/>
    <mergeCell ref="B10:B12"/>
    <mergeCell ref="A15:B15"/>
    <mergeCell ref="A16:V16"/>
    <mergeCell ref="A17:V17"/>
    <mergeCell ref="A40:V40"/>
    <mergeCell ref="A41:B41"/>
    <mergeCell ref="A39:V39"/>
    <mergeCell ref="A31:B31"/>
    <mergeCell ref="A29:V29"/>
    <mergeCell ref="A30:V30"/>
  </mergeCells>
  <phoneticPr fontId="0" type="noConversion"/>
  <pageMargins left="0.74803149606299213" right="0.19685039370078741" top="1.0629921259842521" bottom="0.43307086614173229" header="1.1023622047244095" footer="0.19685039370078741"/>
  <pageSetup scale="84" fitToHeight="0" orientation="landscape" r:id="rId1"/>
  <headerFooter alignWithMargins="0">
    <oddFooter>&amp;C&amp;"Arial Narrow,обычный"&amp;7&amp;P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S16"/>
  <sheetViews>
    <sheetView view="pageBreakPreview" topLeftCell="A2" zoomScale="115" zoomScaleNormal="140" zoomScaleSheetLayoutView="115" workbookViewId="0">
      <selection activeCell="A10" sqref="A10:B10"/>
    </sheetView>
  </sheetViews>
  <sheetFormatPr defaultRowHeight="12.75"/>
  <cols>
    <col min="2" max="2" width="50.1640625" customWidth="1"/>
    <col min="3" max="3" width="10.1640625" bestFit="1" customWidth="1"/>
    <col min="13" max="13" width="11.5" customWidth="1"/>
    <col min="14" max="14" width="11.33203125" customWidth="1"/>
    <col min="15" max="15" width="11.83203125" hidden="1" customWidth="1"/>
    <col min="19" max="19" width="17.6640625" customWidth="1"/>
  </cols>
  <sheetData>
    <row r="1" spans="1:19" ht="11.25" hidden="1" customHeight="1">
      <c r="A1" s="6"/>
      <c r="B1" s="4"/>
      <c r="D1" s="1"/>
      <c r="E1" s="1"/>
      <c r="F1" s="1"/>
      <c r="G1" s="2"/>
      <c r="H1" s="3"/>
      <c r="I1" s="3"/>
    </row>
    <row r="2" spans="1:19" s="9" customFormat="1" ht="54" customHeight="1">
      <c r="A2" s="18"/>
      <c r="B2" s="18"/>
      <c r="C2" s="118"/>
      <c r="D2" s="118"/>
      <c r="E2" s="118"/>
      <c r="F2" s="118"/>
      <c r="G2" s="118"/>
      <c r="H2" s="115"/>
      <c r="I2" s="118"/>
      <c r="J2" s="115"/>
      <c r="K2" s="171" t="s">
        <v>144</v>
      </c>
      <c r="L2" s="171"/>
      <c r="M2" s="171"/>
      <c r="N2" s="171"/>
    </row>
    <row r="3" spans="1:19" s="9" customFormat="1" ht="45.75" customHeight="1">
      <c r="A3" s="18"/>
      <c r="B3" s="18"/>
      <c r="C3" s="118"/>
      <c r="D3" s="118"/>
      <c r="E3" s="118"/>
      <c r="F3" s="118"/>
      <c r="G3" s="118"/>
      <c r="H3" s="171" t="s">
        <v>145</v>
      </c>
      <c r="I3" s="171"/>
      <c r="J3" s="171"/>
      <c r="K3" s="171"/>
      <c r="L3" s="171"/>
      <c r="M3" s="171"/>
      <c r="N3" s="171"/>
      <c r="O3" s="171"/>
    </row>
    <row r="4" spans="1:19" s="9" customFormat="1" ht="3" hidden="1" customHeight="1">
      <c r="A4" s="18"/>
      <c r="B4" s="18"/>
      <c r="C4" s="19"/>
      <c r="D4" s="118"/>
      <c r="E4" s="118"/>
      <c r="F4" s="118"/>
      <c r="G4" s="118"/>
      <c r="H4" s="172"/>
      <c r="I4" s="172"/>
      <c r="J4" s="172"/>
      <c r="K4" s="172"/>
      <c r="L4" s="172"/>
      <c r="M4" s="172"/>
      <c r="N4" s="172"/>
    </row>
    <row r="5" spans="1:19" s="9" customFormat="1" ht="18" customHeight="1">
      <c r="A5" s="173" t="s">
        <v>40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9" s="9" customFormat="1" ht="12.75" customHeight="1">
      <c r="A6" s="174" t="s">
        <v>125</v>
      </c>
      <c r="B6" s="174" t="s">
        <v>41</v>
      </c>
      <c r="C6" s="178" t="s">
        <v>8</v>
      </c>
      <c r="D6" s="174" t="s">
        <v>6</v>
      </c>
      <c r="E6" s="162" t="s">
        <v>42</v>
      </c>
      <c r="F6" s="163"/>
      <c r="G6" s="163"/>
      <c r="H6" s="163"/>
      <c r="I6" s="164"/>
      <c r="J6" s="166" t="s">
        <v>9</v>
      </c>
      <c r="K6" s="166"/>
      <c r="L6" s="166"/>
      <c r="M6" s="166"/>
      <c r="N6" s="166"/>
    </row>
    <row r="7" spans="1:19" s="9" customFormat="1" ht="85.5" customHeight="1">
      <c r="A7" s="176"/>
      <c r="B7" s="176"/>
      <c r="C7" s="179"/>
      <c r="D7" s="175"/>
      <c r="E7" s="114" t="s">
        <v>43</v>
      </c>
      <c r="F7" s="114" t="s">
        <v>44</v>
      </c>
      <c r="G7" s="114" t="s">
        <v>45</v>
      </c>
      <c r="H7" s="114" t="s">
        <v>46</v>
      </c>
      <c r="I7" s="114" t="s">
        <v>126</v>
      </c>
      <c r="J7" s="114" t="s">
        <v>43</v>
      </c>
      <c r="K7" s="114" t="s">
        <v>44</v>
      </c>
      <c r="L7" s="114" t="s">
        <v>45</v>
      </c>
      <c r="M7" s="113" t="s">
        <v>46</v>
      </c>
      <c r="N7" s="113" t="s">
        <v>126</v>
      </c>
    </row>
    <row r="8" spans="1:19" s="9" customFormat="1">
      <c r="A8" s="177"/>
      <c r="B8" s="177"/>
      <c r="C8" s="28" t="s">
        <v>10</v>
      </c>
      <c r="D8" s="114" t="s">
        <v>11</v>
      </c>
      <c r="E8" s="114" t="s">
        <v>39</v>
      </c>
      <c r="F8" s="114" t="s">
        <v>39</v>
      </c>
      <c r="G8" s="114" t="s">
        <v>39</v>
      </c>
      <c r="H8" s="114" t="s">
        <v>39</v>
      </c>
      <c r="I8" s="114" t="s">
        <v>39</v>
      </c>
      <c r="J8" s="114" t="s">
        <v>12</v>
      </c>
      <c r="K8" s="114" t="s">
        <v>12</v>
      </c>
      <c r="L8" s="114" t="s">
        <v>12</v>
      </c>
      <c r="M8" s="113" t="s">
        <v>12</v>
      </c>
      <c r="N8" s="113" t="s">
        <v>12</v>
      </c>
    </row>
    <row r="9" spans="1:19" s="9" customFormat="1" ht="9.75" customHeight="1">
      <c r="A9" s="114">
        <v>1</v>
      </c>
      <c r="B9" s="114">
        <v>2</v>
      </c>
      <c r="C9" s="74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117">
        <v>13</v>
      </c>
      <c r="N9" s="117">
        <v>14</v>
      </c>
    </row>
    <row r="10" spans="1:19" s="9" customFormat="1" ht="12.75" customHeight="1">
      <c r="A10" s="162" t="s">
        <v>149</v>
      </c>
      <c r="B10" s="164"/>
      <c r="C10" s="113">
        <f>C12+C14+C16</f>
        <v>66189.58</v>
      </c>
      <c r="D10" s="74">
        <f>D12+D14+D16</f>
        <v>2734</v>
      </c>
      <c r="E10" s="26">
        <f>E11+E13+E15</f>
        <v>0</v>
      </c>
      <c r="F10" s="31">
        <f>F11+F13+F15</f>
        <v>0</v>
      </c>
      <c r="G10" s="26">
        <f>G11+G13+G15</f>
        <v>0</v>
      </c>
      <c r="H10" s="31">
        <f>H12+H14+H16</f>
        <v>24</v>
      </c>
      <c r="I10" s="31">
        <f>I12+I14+I16</f>
        <v>24</v>
      </c>
      <c r="J10" s="119">
        <f>J11+J13+J15</f>
        <v>0</v>
      </c>
      <c r="K10" s="119">
        <f>K11+K13+K15</f>
        <v>0</v>
      </c>
      <c r="L10" s="119">
        <f>L11+L13+L15</f>
        <v>0</v>
      </c>
      <c r="M10" s="119">
        <f>M12+M14+M16</f>
        <v>82789123.419999987</v>
      </c>
      <c r="N10" s="119">
        <f>N12+N14+N16</f>
        <v>82789123.419999987</v>
      </c>
    </row>
    <row r="11" spans="1:19" s="76" customFormat="1" ht="13.5" customHeight="1">
      <c r="A11" s="166" t="s">
        <v>127</v>
      </c>
      <c r="B11" s="166"/>
      <c r="C11" s="113"/>
      <c r="D11" s="31"/>
      <c r="E11" s="26"/>
      <c r="F11" s="31"/>
      <c r="G11" s="26"/>
      <c r="H11" s="31"/>
      <c r="I11" s="31"/>
      <c r="J11" s="113"/>
      <c r="K11" s="113"/>
      <c r="L11" s="113"/>
      <c r="M11" s="113"/>
      <c r="N11" s="113"/>
      <c r="O11" s="75"/>
      <c r="S11" s="75" t="e">
        <f>N11+#REF!</f>
        <v>#REF!</v>
      </c>
    </row>
    <row r="12" spans="1:19" s="9" customFormat="1">
      <c r="A12" s="29">
        <v>2</v>
      </c>
      <c r="B12" s="25" t="s">
        <v>52</v>
      </c>
      <c r="C12" s="30">
        <f>'Приложение 1'!J25</f>
        <v>21140.480000000003</v>
      </c>
      <c r="D12" s="31">
        <f>'Приложение 1'!M25</f>
        <v>915</v>
      </c>
      <c r="E12" s="26">
        <v>0</v>
      </c>
      <c r="F12" s="31">
        <v>0</v>
      </c>
      <c r="G12" s="26">
        <v>0</v>
      </c>
      <c r="H12" s="31">
        <v>10</v>
      </c>
      <c r="I12" s="31">
        <f t="shared" ref="I12" si="0">H12</f>
        <v>10</v>
      </c>
      <c r="J12" s="113">
        <v>0</v>
      </c>
      <c r="K12" s="113">
        <v>0</v>
      </c>
      <c r="L12" s="113">
        <v>0</v>
      </c>
      <c r="M12" s="30">
        <f>'Приложение 1'!N25</f>
        <v>25792157.199999999</v>
      </c>
      <c r="N12" s="30">
        <f t="shared" ref="N12" si="1">M12</f>
        <v>25792157.199999999</v>
      </c>
    </row>
    <row r="13" spans="1:19" s="9" customFormat="1">
      <c r="A13" s="162" t="s">
        <v>135</v>
      </c>
      <c r="B13" s="164"/>
      <c r="C13" s="113"/>
      <c r="D13" s="31"/>
      <c r="E13" s="26"/>
      <c r="F13" s="31"/>
      <c r="G13" s="26"/>
      <c r="H13" s="31"/>
      <c r="I13" s="31"/>
      <c r="J13" s="113"/>
      <c r="K13" s="113"/>
      <c r="L13" s="113"/>
      <c r="M13" s="113"/>
      <c r="N13" s="113"/>
    </row>
    <row r="14" spans="1:19" s="9" customFormat="1">
      <c r="A14" s="29">
        <v>2</v>
      </c>
      <c r="B14" s="25" t="s">
        <v>52</v>
      </c>
      <c r="C14" s="30">
        <f>'Приложение 1'!J35</f>
        <v>22376.699999999997</v>
      </c>
      <c r="D14" s="31">
        <f>'Приложение 1'!M35</f>
        <v>825</v>
      </c>
      <c r="E14" s="26">
        <v>0</v>
      </c>
      <c r="F14" s="31">
        <v>0</v>
      </c>
      <c r="G14" s="26">
        <v>0</v>
      </c>
      <c r="H14" s="31">
        <v>7</v>
      </c>
      <c r="I14" s="31">
        <f t="shared" ref="I14:I16" si="2">H14</f>
        <v>7</v>
      </c>
      <c r="J14" s="113">
        <v>0</v>
      </c>
      <c r="K14" s="113">
        <v>0</v>
      </c>
      <c r="L14" s="113">
        <v>0</v>
      </c>
      <c r="M14" s="30">
        <f>'Приложение 1'!N35</f>
        <v>30671549.82</v>
      </c>
      <c r="N14" s="30">
        <f t="shared" ref="N14" si="3">M14</f>
        <v>30671549.82</v>
      </c>
    </row>
    <row r="15" spans="1:19" s="9" customFormat="1">
      <c r="A15" s="162" t="s">
        <v>134</v>
      </c>
      <c r="B15" s="164" t="s">
        <v>139</v>
      </c>
      <c r="C15" s="30"/>
      <c r="D15" s="31"/>
      <c r="E15" s="26"/>
      <c r="F15" s="31"/>
      <c r="G15" s="26"/>
      <c r="H15" s="31"/>
      <c r="I15" s="26"/>
      <c r="J15" s="30"/>
      <c r="K15" s="30"/>
      <c r="L15" s="30"/>
      <c r="M15" s="30"/>
      <c r="N15" s="30"/>
      <c r="O15" s="30">
        <f>SUM(O16:O16)</f>
        <v>0</v>
      </c>
    </row>
    <row r="16" spans="1:19" s="9" customFormat="1">
      <c r="A16" s="29">
        <v>2</v>
      </c>
      <c r="B16" s="25" t="s">
        <v>52</v>
      </c>
      <c r="C16" s="30">
        <f>'Приложение 1'!J45</f>
        <v>22672.400000000001</v>
      </c>
      <c r="D16" s="31">
        <f>'Приложение 1'!M45</f>
        <v>994</v>
      </c>
      <c r="E16" s="26">
        <v>0</v>
      </c>
      <c r="F16" s="31">
        <v>0</v>
      </c>
      <c r="G16" s="26">
        <v>0</v>
      </c>
      <c r="H16" s="31">
        <v>7</v>
      </c>
      <c r="I16" s="31">
        <f t="shared" si="2"/>
        <v>7</v>
      </c>
      <c r="J16" s="113">
        <v>0</v>
      </c>
      <c r="K16" s="113">
        <v>0</v>
      </c>
      <c r="L16" s="113">
        <v>0</v>
      </c>
      <c r="M16" s="30">
        <f>'Приложение 1'!N45</f>
        <v>26325416.399999999</v>
      </c>
      <c r="N16" s="30">
        <f t="shared" ref="N16" si="4">M16</f>
        <v>26325416.399999999</v>
      </c>
    </row>
  </sheetData>
  <autoFilter ref="A8:S16"/>
  <mergeCells count="14">
    <mergeCell ref="A13:B13"/>
    <mergeCell ref="A15:B15"/>
    <mergeCell ref="K2:N2"/>
    <mergeCell ref="H3:O3"/>
    <mergeCell ref="H4:N4"/>
    <mergeCell ref="A11:B11"/>
    <mergeCell ref="A5:N5"/>
    <mergeCell ref="D6:D7"/>
    <mergeCell ref="E6:I6"/>
    <mergeCell ref="J6:N6"/>
    <mergeCell ref="A6:A8"/>
    <mergeCell ref="B6:B8"/>
    <mergeCell ref="C6:C7"/>
    <mergeCell ref="A10:B10"/>
  </mergeCells>
  <phoneticPr fontId="0" type="noConversion"/>
  <pageMargins left="0.74803149606299213" right="0.19685039370078741" top="0.86614173228346458" bottom="0.43307086614173229" header="1.1023622047244095" footer="0.19685039370078741"/>
  <pageSetup scale="81" fitToHeight="0" orientation="landscape" r:id="rId1"/>
  <headerFooter alignWithMargins="0">
    <oddFooter>&amp;C&amp;"Arial Narrow,обычный"&amp;7&amp;P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203mo</cp:lastModifiedBy>
  <cp:lastPrinted>2017-12-23T07:17:18Z</cp:lastPrinted>
  <dcterms:created xsi:type="dcterms:W3CDTF">2014-06-23T04:55:08Z</dcterms:created>
  <dcterms:modified xsi:type="dcterms:W3CDTF">2017-12-23T07:18:08Z</dcterms:modified>
</cp:coreProperties>
</file>