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0485" yWindow="90" windowWidth="19440" windowHeight="11715"/>
  </bookViews>
  <sheets>
    <sheet name="Приложение 1" sheetId="7" r:id="rId1"/>
    <sheet name="Приложение 2" sheetId="5" r:id="rId2"/>
    <sheet name="Приложение 3" sheetId="6" r:id="rId3"/>
    <sheet name="ис+пу" sheetId="8" r:id="rId4"/>
    <sheet name="Предельные" sheetId="9" r:id="rId5"/>
  </sheets>
  <definedNames>
    <definedName name="_GoBack" localSheetId="0">'Приложение 1'!#REF!</definedName>
    <definedName name="_xlnm._FilterDatabase" localSheetId="0" hidden="1">'Приложение 1'!$A$11:$X$41</definedName>
    <definedName name="_xlnm.Print_Area" localSheetId="3">'ис+пу'!$A$1:$F$51</definedName>
    <definedName name="_xlnm.Print_Area" localSheetId="0">'Приложение 1'!$A$1:$W$41</definedName>
    <definedName name="_xlnm.Print_Area" localSheetId="1">'Приложение 2'!$A$1:$V$40</definedName>
    <definedName name="_xlnm.Print_Area" localSheetId="2">'Приложение 3'!$A$1:$N$32</definedName>
    <definedName name="Перечень">#REF!</definedName>
    <definedName name="Перечень2">#REF!</definedName>
    <definedName name="Перечень3">#REF!</definedName>
  </definedNames>
  <calcPr calcId="144525"/>
</workbook>
</file>

<file path=xl/calcChain.xml><?xml version="1.0" encoding="utf-8"?>
<calcChain xmlns="http://schemas.openxmlformats.org/spreadsheetml/2006/main">
  <c r="E10" i="6"/>
  <c r="F10"/>
  <c r="G10"/>
  <c r="H10"/>
  <c r="I10"/>
  <c r="J10"/>
  <c r="K10"/>
  <c r="L10"/>
  <c r="F33" i="5" l="1"/>
  <c r="G33"/>
  <c r="H33"/>
  <c r="I33"/>
  <c r="J33"/>
  <c r="K33"/>
  <c r="M33"/>
  <c r="N33"/>
  <c r="O33"/>
  <c r="P33"/>
  <c r="Q33"/>
  <c r="R33"/>
  <c r="S33"/>
  <c r="T33"/>
  <c r="U33"/>
  <c r="V33"/>
  <c r="W33"/>
  <c r="G25"/>
  <c r="H25"/>
  <c r="I25"/>
  <c r="J25"/>
  <c r="K25"/>
  <c r="M25"/>
  <c r="N25"/>
  <c r="O25"/>
  <c r="Q25"/>
  <c r="R25"/>
  <c r="S25"/>
  <c r="T25"/>
  <c r="U25"/>
  <c r="V25"/>
  <c r="L40"/>
  <c r="E40" s="1"/>
  <c r="A43" i="7"/>
  <c r="K43"/>
  <c r="L43"/>
  <c r="M43"/>
  <c r="O43"/>
  <c r="P43"/>
  <c r="Q43"/>
  <c r="J43"/>
  <c r="M31" l="1"/>
  <c r="L31"/>
  <c r="J41"/>
  <c r="K41"/>
  <c r="K31"/>
  <c r="J31" l="1"/>
  <c r="V25" l="1"/>
  <c r="W25"/>
  <c r="O31"/>
  <c r="P31"/>
  <c r="Q31"/>
  <c r="I16" i="6" l="1"/>
  <c r="I14"/>
  <c r="I12"/>
  <c r="K23" i="7"/>
  <c r="K9" s="1"/>
  <c r="L23"/>
  <c r="M23"/>
  <c r="O23"/>
  <c r="P23"/>
  <c r="Q23"/>
  <c r="J23"/>
  <c r="V11" i="5"/>
  <c r="V8" s="1"/>
  <c r="G11"/>
  <c r="G8" s="1"/>
  <c r="H11"/>
  <c r="H8" s="1"/>
  <c r="I11"/>
  <c r="I8" s="1"/>
  <c r="J11"/>
  <c r="J8" s="1"/>
  <c r="M11"/>
  <c r="M8" s="1"/>
  <c r="N11"/>
  <c r="N8" s="1"/>
  <c r="O11"/>
  <c r="O8" s="1"/>
  <c r="P11"/>
  <c r="Q11"/>
  <c r="Q8" s="1"/>
  <c r="R11"/>
  <c r="R8" s="1"/>
  <c r="S11"/>
  <c r="S8" s="1"/>
  <c r="T11"/>
  <c r="T8" s="1"/>
  <c r="U11"/>
  <c r="U8" s="1"/>
  <c r="F22"/>
  <c r="C12" i="6" l="1"/>
  <c r="J9" i="7"/>
  <c r="D12" i="6"/>
  <c r="L22" i="5"/>
  <c r="F30"/>
  <c r="F25" s="1"/>
  <c r="E22" l="1"/>
  <c r="N22" i="7" s="1"/>
  <c r="R22" l="1"/>
  <c r="S22"/>
  <c r="O41"/>
  <c r="O9" s="1"/>
  <c r="P41"/>
  <c r="P9" s="1"/>
  <c r="Q41"/>
  <c r="Q9" s="1"/>
  <c r="C16" i="6"/>
  <c r="L41" i="7"/>
  <c r="L9" s="1"/>
  <c r="M41"/>
  <c r="C14" i="6"/>
  <c r="D14"/>
  <c r="L29" i="5"/>
  <c r="E29" s="1"/>
  <c r="N29" i="7" s="1"/>
  <c r="C10" i="6" l="1"/>
  <c r="D16"/>
  <c r="D10" s="1"/>
  <c r="M9" i="7"/>
  <c r="R29"/>
  <c r="S29"/>
  <c r="E30" i="5"/>
  <c r="N30" i="7" s="1"/>
  <c r="S30" s="1"/>
  <c r="R30" l="1"/>
  <c r="W11" l="1"/>
  <c r="W24"/>
  <c r="W33"/>
  <c r="L37" i="5"/>
  <c r="L36"/>
  <c r="L35"/>
  <c r="L39"/>
  <c r="L38"/>
  <c r="L34"/>
  <c r="P27"/>
  <c r="P25" s="1"/>
  <c r="P8" s="1"/>
  <c r="L33" l="1"/>
  <c r="E34"/>
  <c r="E35"/>
  <c r="N35" i="7" s="1"/>
  <c r="E36" i="5"/>
  <c r="N36" i="7" s="1"/>
  <c r="E37" i="5"/>
  <c r="N37" i="7" s="1"/>
  <c r="E38" i="5"/>
  <c r="N38" i="7" s="1"/>
  <c r="E39" i="5"/>
  <c r="N39" i="7" s="1"/>
  <c r="N40"/>
  <c r="E27" i="5"/>
  <c r="L26"/>
  <c r="L28"/>
  <c r="E28" s="1"/>
  <c r="N28" i="7" s="1"/>
  <c r="L25" i="5" l="1"/>
  <c r="E33"/>
  <c r="R28" i="7"/>
  <c r="S28"/>
  <c r="S27"/>
  <c r="R27"/>
  <c r="E26" i="5"/>
  <c r="N34" i="7"/>
  <c r="N41" s="1"/>
  <c r="N26" l="1"/>
  <c r="S26" s="1"/>
  <c r="E25" i="5"/>
  <c r="V28" i="7"/>
  <c r="W28"/>
  <c r="V27"/>
  <c r="W27"/>
  <c r="R26" l="1"/>
  <c r="R31" s="1"/>
  <c r="N31"/>
  <c r="S31" s="1"/>
  <c r="V31" s="1"/>
  <c r="W31"/>
  <c r="V26"/>
  <c r="W26"/>
  <c r="S41"/>
  <c r="M16" i="6"/>
  <c r="S39" i="7"/>
  <c r="S40"/>
  <c r="S38"/>
  <c r="R35"/>
  <c r="R34"/>
  <c r="V33"/>
  <c r="L19" i="5"/>
  <c r="N16" i="6" l="1"/>
  <c r="V38" i="7"/>
  <c r="W38"/>
  <c r="V40"/>
  <c r="W40"/>
  <c r="V39"/>
  <c r="W39"/>
  <c r="R38"/>
  <c r="R40"/>
  <c r="R39"/>
  <c r="S34"/>
  <c r="S35"/>
  <c r="M14" i="6"/>
  <c r="N14" l="1"/>
  <c r="V34" i="7"/>
  <c r="W34"/>
  <c r="V35"/>
  <c r="W35"/>
  <c r="V11"/>
  <c r="S36" l="1"/>
  <c r="R36"/>
  <c r="R37"/>
  <c r="S37"/>
  <c r="K12" i="5"/>
  <c r="K11" s="1"/>
  <c r="K8" s="1"/>
  <c r="L13"/>
  <c r="L14"/>
  <c r="E14" s="1"/>
  <c r="N14" i="7" s="1"/>
  <c r="R14" s="1"/>
  <c r="L15" i="5"/>
  <c r="E15" s="1"/>
  <c r="N15" i="7" s="1"/>
  <c r="R15" s="1"/>
  <c r="L16" i="5"/>
  <c r="E16" s="1"/>
  <c r="R16" i="7" s="1"/>
  <c r="L17" i="5"/>
  <c r="E17" s="1"/>
  <c r="R17" i="7" s="1"/>
  <c r="L18" i="5"/>
  <c r="E18" s="1"/>
  <c r="R18" i="7" s="1"/>
  <c r="E19" i="5"/>
  <c r="N19" i="7" s="1"/>
  <c r="L20" i="5"/>
  <c r="E20" s="1"/>
  <c r="R20" i="7" s="1"/>
  <c r="L21" i="5"/>
  <c r="E21" s="1"/>
  <c r="N21" i="7" s="1"/>
  <c r="T12"/>
  <c r="R21" l="1"/>
  <c r="L11" i="5"/>
  <c r="L8" s="1"/>
  <c r="R41" i="7"/>
  <c r="V37"/>
  <c r="W37"/>
  <c r="V41"/>
  <c r="W41"/>
  <c r="V36"/>
  <c r="W36"/>
  <c r="F12" i="5"/>
  <c r="F11" s="1"/>
  <c r="F8" s="1"/>
  <c r="E13"/>
  <c r="S15" i="7"/>
  <c r="S19"/>
  <c r="S21"/>
  <c r="S18"/>
  <c r="S17"/>
  <c r="S14"/>
  <c r="S20"/>
  <c r="S16"/>
  <c r="V20" l="1"/>
  <c r="W20"/>
  <c r="V17"/>
  <c r="W17"/>
  <c r="V21"/>
  <c r="W21"/>
  <c r="V19"/>
  <c r="W19"/>
  <c r="V15"/>
  <c r="W15"/>
  <c r="V16"/>
  <c r="W16"/>
  <c r="V14"/>
  <c r="W14"/>
  <c r="V18"/>
  <c r="W18"/>
  <c r="R19"/>
  <c r="E12" i="5"/>
  <c r="E11" s="1"/>
  <c r="E8" s="1"/>
  <c r="R13" i="7" l="1"/>
  <c r="S13"/>
  <c r="N12"/>
  <c r="N43" s="1"/>
  <c r="V13" l="1"/>
  <c r="W13"/>
  <c r="R12"/>
  <c r="R23" s="1"/>
  <c r="R9" s="1"/>
  <c r="S12"/>
  <c r="M12" i="6" l="1"/>
  <c r="M10" s="1"/>
  <c r="N9" i="7"/>
  <c r="R43"/>
  <c r="S23"/>
  <c r="V12"/>
  <c r="W12"/>
  <c r="N12" i="6" l="1"/>
  <c r="N10" s="1"/>
  <c r="V23" i="7"/>
  <c r="W23"/>
</calcChain>
</file>

<file path=xl/sharedStrings.xml><?xml version="1.0" encoding="utf-8"?>
<sst xmlns="http://schemas.openxmlformats.org/spreadsheetml/2006/main" count="532" uniqueCount="210">
  <si>
    <t>кв,м</t>
  </si>
  <si>
    <t>п. Чайкино, ул Погарская, д. 3</t>
  </si>
  <si>
    <t>Севский район, п. Косицы, ул. Мира, 5</t>
  </si>
  <si>
    <t>пгт Белая Березка, ул Калинина, д. 6</t>
  </si>
  <si>
    <t>г. Унеча, ул. Коммунистическая, д. 6</t>
  </si>
  <si>
    <t>г. Унеча, ул. Луначарского, д. 31</t>
  </si>
  <si>
    <t>Утепление  фасадов</t>
  </si>
  <si>
    <t>Пер-во невент. крыши на вент. крышу, устр-во выходов на кровлю</t>
  </si>
  <si>
    <t>Установка коллектив-ных (общедо-мовых) ПУ и УУ</t>
  </si>
  <si>
    <t>Другие виды</t>
  </si>
  <si>
    <t>Количество жителей, зарегистриро-ванных в МКД на дату утверждения краткосроч-ного плана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</si>
  <si>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</si>
  <si>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</si>
  <si>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</si>
  <si>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</si>
  <si>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</si>
  <si>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</si>
  <si>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</si>
  <si>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</si>
  <si>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</si>
  <si>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</si>
  <si>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</si>
  <si>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</si>
  <si>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</si>
  <si>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</si>
  <si>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</si>
  <si>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</si>
  <si>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</si>
  <si>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</si>
  <si>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</si>
  <si>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</si>
  <si>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</si>
  <si>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</si>
  <si>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</si>
  <si>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</si>
  <si>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</si>
  <si>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</si>
  <si>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</si>
  <si>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</si>
  <si>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</si>
  <si>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</si>
  <si>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</si>
  <si>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</si>
  <si>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</si>
  <si>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Планируемые показатели выполнения работ по капитальному ремонту многоквартирных домов</t>
  </si>
  <si>
    <t>Наименование МО</t>
  </si>
  <si>
    <t>Количество МКД</t>
  </si>
  <si>
    <t>I квартал</t>
  </si>
  <si>
    <t>II квартал</t>
  </si>
  <si>
    <t>III квартал</t>
  </si>
  <si>
    <t>IV квартал</t>
  </si>
  <si>
    <t>1960</t>
  </si>
  <si>
    <t>плоская</t>
  </si>
  <si>
    <t>скатная</t>
  </si>
  <si>
    <t>г. Брянск, ул. Камозина д. 18</t>
  </si>
  <si>
    <t>г. Брянск, ул. Литейная д. 66/87</t>
  </si>
  <si>
    <t>г. Брянск, ул. Молодой Гвардии д. 41а</t>
  </si>
  <si>
    <t>г. Брянск, пер. Почтовый  д. 79</t>
  </si>
  <si>
    <t>г. Брянск, ул.Харьковская д. 17</t>
  </si>
  <si>
    <t>г. Брянск, ул. Никитина д. 3</t>
  </si>
  <si>
    <t>г. Брянск, ул. Пушкина д. 42</t>
  </si>
  <si>
    <t>г. Брянск, пер. 2-й Красноармейский д. 27</t>
  </si>
  <si>
    <t>г. Брянск, ул. Красноармейская д. 160</t>
  </si>
  <si>
    <t>г. Брянск, ул. Фокина д. 1</t>
  </si>
  <si>
    <t>г. Брянск, пр-кт Ленина, д.6а</t>
  </si>
  <si>
    <t>Итого по муниципальному образованию " Городской округ "город Клинцы"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</si>
  <si>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</si>
  <si>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</si>
  <si>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г. Клинцы, ул. Багинская, д. 39</t>
  </si>
  <si>
    <t>г. Клинцы, ул. Орджоникидзе ,д. 2 В</t>
  </si>
  <si>
    <t>г. Клинцы, ул. Орджоникидзе, д. 2 Б</t>
  </si>
  <si>
    <t>г. Клинцы, ул. Пушкина, д. 31</t>
  </si>
  <si>
    <t>г. Клинцы, ул. Союзная, д.97 В</t>
  </si>
  <si>
    <t>12.2017</t>
  </si>
  <si>
    <t>хвс,к,г,тс,эс</t>
  </si>
  <si>
    <t>г. Клинцы, ул. Октябрьская, д. 21</t>
  </si>
  <si>
    <t>г. Стародуб, ул. Ленина, д.№124в</t>
  </si>
  <si>
    <t>п. Воронов Лог, ул. Луговая, д. 1</t>
  </si>
  <si>
    <t>п.Мирный, ул. Лесная, д. 2</t>
  </si>
  <si>
    <t>1982</t>
  </si>
  <si>
    <t>пгт. Красная Гора, пер. Майский, д. 2</t>
  </si>
  <si>
    <t>пгт. Красная Гора, ул.Буйневича, д. 24</t>
  </si>
  <si>
    <t>г.Клинцы, ул. Декабристов, д.27 Б</t>
  </si>
  <si>
    <t>г. Клинцы,ул. Октябрьская, 9</t>
  </si>
  <si>
    <t>г. Клинцы, ул. Октябрьская, д.23</t>
  </si>
  <si>
    <t>г. Клинцы, ул. Пушкина, д. 34</t>
  </si>
  <si>
    <t>руб,</t>
  </si>
  <si>
    <t>Перечень многоквартирных домов, включенных в краткосрочный план</t>
  </si>
  <si>
    <t>Год</t>
  </si>
  <si>
    <t>Материал стен</t>
  </si>
  <si>
    <t>Количество этажей</t>
  </si>
  <si>
    <t>Количество подъездов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</si>
  <si>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</si>
  <si>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</si>
  <si>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</si>
  <si>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</si>
  <si>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</si>
  <si>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 том числе жилых помещений, находящихся в собственности граждан</t>
  </si>
  <si>
    <t>руб./кв.м</t>
  </si>
  <si>
    <t>Х</t>
  </si>
  <si>
    <t>№ пп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</si>
  <si>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</si>
  <si>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</si>
  <si>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</si>
  <si>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</si>
  <si>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ввода в эксплуатацию</t>
  </si>
  <si>
    <t>завершения последнего капитального ремонта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</si>
  <si>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</si>
  <si>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</si>
  <si>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</si>
  <si>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</si>
  <si>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</si>
  <si>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 xml:space="preserve">ВИД ремонта для ПРИЛОЖЕНИЯ 2 </t>
  </si>
  <si>
    <t>Вид кровли</t>
  </si>
  <si>
    <t>г. Брянск, ул 22 съезда КПСС, д. 31</t>
  </si>
  <si>
    <t>г. Брянск, ул Красноармейская, д. 160</t>
  </si>
  <si>
    <t>г. Брянск, ул Тельмана, д. 86</t>
  </si>
  <si>
    <t>г. Брянск, ул Тельмана, д. 88</t>
  </si>
  <si>
    <t>12.2018</t>
  </si>
  <si>
    <t>12.2019</t>
  </si>
  <si>
    <t>1965</t>
  </si>
  <si>
    <t>1971</t>
  </si>
  <si>
    <t>1962</t>
  </si>
  <si>
    <t>1976</t>
  </si>
  <si>
    <t>1980</t>
  </si>
  <si>
    <t>Ремонт крыши, включая ПСД и строительный контроль</t>
  </si>
  <si>
    <t>Ремонт систем электроснабжения, включая ПСД и строительный контроль</t>
  </si>
  <si>
    <t>Ремонт фасада, включая ПСД и строительный контроль</t>
  </si>
  <si>
    <t>1969</t>
  </si>
  <si>
    <t>1990</t>
  </si>
  <si>
    <t>1961</t>
  </si>
  <si>
    <t>г. Клинцы, пер Богунского Полка, д. 22</t>
  </si>
  <si>
    <t>г. Клинцы, пр-кт Ленина, д. 34</t>
  </si>
  <si>
    <t>г. Клинцы, пр-кт Ленина, д. 49Б</t>
  </si>
  <si>
    <t>г. Клинцы, ул Мира, д. 46</t>
  </si>
  <si>
    <t>г. Клинцы, ул Союзная, д. 97Б</t>
  </si>
  <si>
    <t>1994</t>
  </si>
  <si>
    <t>г. Клинцы, ул 8 Марта, д. 31А</t>
  </si>
  <si>
    <t>г. Клинцы, ул Александрова, д. 43</t>
  </si>
  <si>
    <t>г. Клинцы, ул Мира, д. 113</t>
  </si>
  <si>
    <t>г. Клинцы, ул Мира, д. 113А</t>
  </si>
  <si>
    <t>г. Клинцы, ул Щорса, д. 9</t>
  </si>
  <si>
    <t>г. Клинцы, ул Щорса, д. 11</t>
  </si>
  <si>
    <t>г. Клинцы, ул Щорса, д. 27</t>
  </si>
  <si>
    <t>с. Глинищево, ул. Садовая, д. 21</t>
  </si>
  <si>
    <t>с. Глинищево, ул. Связистов, д. 3А</t>
  </si>
  <si>
    <t>с. Супонево, ул. Советская, д. 1</t>
  </si>
  <si>
    <t>с. Супонево, ул. Комсомольская, д. 64</t>
  </si>
  <si>
    <t>п. Выгоничи, ул. Новобрянская, д. 1</t>
  </si>
  <si>
    <t>п. Мирный, ул. Ленина, д. 1А</t>
  </si>
  <si>
    <t>п. Мирный, ул. Лесная, д. 2</t>
  </si>
  <si>
    <t>с. Гордеевка, ул. Гагарина, д. 2</t>
  </si>
  <si>
    <t>с. Гордеевка, ул. Гагарина, д. 2А</t>
  </si>
  <si>
    <t>с. Гордеевка, ул. Гагарина, д. 2Б</t>
  </si>
  <si>
    <t>с. Гордеевка, ул. Гагарина, д. 2В</t>
  </si>
  <si>
    <t>г. Дятьково, ул. Качалова, д. 7А</t>
  </si>
  <si>
    <t>г. Дятьково, ул. Киевская, д. 29</t>
  </si>
  <si>
    <t>пгт. Красная Гора, пер. Майский, д. 8</t>
  </si>
  <si>
    <t>пгт. Красная Гора, пер. Майский, д. 10</t>
  </si>
  <si>
    <t>пгт. Красная Гора, ул. Первомайская, д. 14</t>
  </si>
  <si>
    <t>пгт. Красная Гора, пер. Майский, д. 1</t>
  </si>
  <si>
    <t>пгт. Красная Гора, пер. Майский, д. 3</t>
  </si>
  <si>
    <t>пгт. Красная Гора, пер. Юность, д. 6</t>
  </si>
  <si>
    <t>пгт. Красная Гора, ул. Батуровская, д. 6</t>
  </si>
  <si>
    <t>пгт. Красная Гора, ул. Куйбышева, д. 19</t>
  </si>
  <si>
    <t>г. Трубчевск, ул. Урицкого, д. 27</t>
  </si>
  <si>
    <t>ПК</t>
  </si>
  <si>
    <t>СК</t>
  </si>
  <si>
    <t>ИС</t>
  </si>
  <si>
    <t>Фасад</t>
  </si>
  <si>
    <t>ПУ</t>
  </si>
  <si>
    <t xml:space="preserve">2018 год </t>
  </si>
  <si>
    <t>2017 год</t>
  </si>
  <si>
    <t>2019 год</t>
  </si>
  <si>
    <t>Ремонт ИС</t>
  </si>
  <si>
    <t>Газ</t>
  </si>
  <si>
    <t>ИС только Газ</t>
  </si>
  <si>
    <t>г.Новозыбков, ул. Вокзальная, 54</t>
  </si>
  <si>
    <t>№п.п.</t>
  </si>
  <si>
    <t>В 11 МКД ремонт систем газоснабжения в 2017 году</t>
  </si>
  <si>
    <t>В 10 МКД ремонт систем газоснабжения в 2018 году</t>
  </si>
  <si>
    <t>В 9 МКД ремонт систем газоснабжения в 2019 году</t>
  </si>
  <si>
    <t>47 МКД ремонт инженерных сетей в рамках КСП 2017-2019 гг., из которых в 9 МКД запланирована установка общедомовых приборов учета</t>
  </si>
  <si>
    <t>В 8 МКД в период 2017-2019 гг запланирован ремонт только газоснабжения</t>
  </si>
  <si>
    <t>(крыша в утвержденной версии плоская а по факту скатная)</t>
  </si>
  <si>
    <t>Площадь помещений</t>
  </si>
  <si>
    <t>Стоимость ремонта</t>
  </si>
  <si>
    <t xml:space="preserve">Удельная </t>
  </si>
  <si>
    <t>Предельная</t>
  </si>
  <si>
    <t>Вид ремонта</t>
  </si>
  <si>
    <t xml:space="preserve">Площадь кровли </t>
  </si>
  <si>
    <t>г. Клинцы, ул. Гагарина, д.74</t>
  </si>
  <si>
    <t>№ п/п</t>
  </si>
  <si>
    <t>Всего:</t>
  </si>
  <si>
    <t>2017 г.</t>
  </si>
  <si>
    <t>2018 г.</t>
  </si>
  <si>
    <t>2019 г.</t>
  </si>
  <si>
    <t>2019г</t>
  </si>
  <si>
    <t>2018 год</t>
  </si>
  <si>
    <t>г. Клинцы, ул. Декабристов, д.27 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</si>
  <si>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</si>
  <si>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по  муниципальному образованию "Городской округ "город Клинцы" (2017-2019 гг.)</t>
  </si>
  <si>
    <t>Итого по муниципальному образованию "Городской округ "город Клинцы" (2017-2019 г.г.)</t>
  </si>
  <si>
    <t xml:space="preserve">              Приложение 1                                                                                                 к постановлению Клинцовской  городской администрации                                                                                                                                         от _________ 2017 г. № _____</t>
  </si>
  <si>
    <t>(приложение 2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 на территории городского округа "город Клинцы Брянской области"</t>
  </si>
  <si>
    <t xml:space="preserve">              Приложение 3                                                                                                 к постановлению Клинцовской  городской администрации                                                                                            от _________ 2017 г. № _____</t>
  </si>
  <si>
    <t>(приложение 3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 на территрнии городского округа "город Клтнцы Брянской области"</t>
  </si>
  <si>
    <t>(приложение 1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 на территории городского округа "город Клинцы Брянской области"</t>
  </si>
  <si>
    <t>Перечень многоквартирных домов городского округа "город Клинцы Брянской области, включенных в краткосрочный план, с указанием видов и стоимости услуг и (или) работ по капитальному ремонту</t>
  </si>
  <si>
    <t xml:space="preserve">              Приложение 2                                                                     к постановлению Клинцовской городской администрации                                                                                              от _________ 2017 г. № _____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</si>
</sst>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.0"/>
    <numFmt numFmtId="165" formatCode="#,##0.00&quot;р.&quot;"/>
    <numFmt numFmtId="166" formatCode="#,##0_ ;[Red]\-#,##0\ "/>
    <numFmt numFmtId="167" formatCode="#,##0.00_ ;[Red]\-#,##0.00\ "/>
  </numFmts>
  <fonts count="60">
    <font>
      <sz val="10"/>
      <name val="Times New Roman"/>
    </font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Arial Narrow"/>
      <family val="2"/>
      <charset val="204"/>
    </font>
    <font>
      <sz val="6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color indexed="8"/>
      <name val="Arial Narrow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sz val="9"/>
      <name val="Times New Roman"/>
      <family val="1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Narrow"/>
      <family val="2"/>
      <charset val="204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9"/>
      <name val="Arial"/>
      <family val="2"/>
      <charset val="204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05">
    <xf numFmtId="0" fontId="0" fillId="0" borderId="0" applyNumberFormat="0" applyBorder="0" applyProtection="0">
      <alignment horizontal="left" vertical="center" wrapText="1"/>
    </xf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5" fillId="0" borderId="0"/>
    <xf numFmtId="0" fontId="33" fillId="0" borderId="0"/>
    <xf numFmtId="0" fontId="6" fillId="3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6" fillId="2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6" fillId="35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6" fillId="36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6" fillId="37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6" fillId="38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6" fillId="29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6" fillId="39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6" fillId="3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6" fillId="27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6" fillId="40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6" fillId="41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7" fillId="15" borderId="1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7" fillId="6" borderId="1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37" fillId="73" borderId="23" applyNumberFormat="0" applyAlignment="0" applyProtection="0"/>
    <xf numFmtId="0" fontId="8" fillId="42" borderId="2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8" fillId="43" borderId="2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8" fillId="42" borderId="2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38" fillId="74" borderId="24" applyNumberFormat="0" applyAlignment="0" applyProtection="0"/>
    <xf numFmtId="0" fontId="9" fillId="42" borderId="1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9" fillId="43" borderId="1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9" fillId="42" borderId="1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39" fillId="74" borderId="23" applyNumberFormat="0" applyAlignment="0" applyProtection="0"/>
    <xf numFmtId="0" fontId="10" fillId="0" borderId="3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10" fillId="0" borderId="3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11" fillId="0" borderId="4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11" fillId="0" borderId="4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12" fillId="0" borderId="5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12" fillId="0" borderId="5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1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13" fillId="0" borderId="6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14" fillId="44" borderId="7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14" fillId="45" borderId="7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44" fillId="75" borderId="29" applyNumberFormat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4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16" fillId="22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46" fillId="76" borderId="0" applyNumberFormat="0" applyBorder="0" applyAlignment="0" applyProtection="0"/>
    <xf numFmtId="0" fontId="5" fillId="0" borderId="0"/>
    <xf numFmtId="0" fontId="5" fillId="0" borderId="0"/>
    <xf numFmtId="0" fontId="17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17" fillId="0" borderId="0"/>
    <xf numFmtId="0" fontId="1" fillId="0" borderId="0"/>
    <xf numFmtId="0" fontId="5" fillId="0" borderId="0"/>
    <xf numFmtId="0" fontId="1" fillId="0" borderId="0"/>
    <xf numFmtId="0" fontId="28" fillId="0" borderId="0"/>
    <xf numFmtId="0" fontId="1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9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1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 applyNumberFormat="0" applyBorder="0" applyProtection="0">
      <alignment horizontal="left" vertical="center" wrapText="1"/>
    </xf>
    <xf numFmtId="0" fontId="32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24" fillId="0" borderId="0">
      <alignment horizontal="left" vertical="center" wrapText="1"/>
    </xf>
    <xf numFmtId="0" fontId="18" fillId="5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18" fillId="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1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47" borderId="8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5" fillId="47" borderId="8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5" fillId="47" borderId="8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0" fontId="35" fillId="78" borderId="30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ill="0" applyBorder="0" applyProtection="0">
      <alignment horizontal="left" vertical="center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ill="0" applyBorder="0" applyProtection="0">
      <alignment horizontal="left" vertical="center" wrapText="1"/>
    </xf>
    <xf numFmtId="0" fontId="20" fillId="0" borderId="9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20" fillId="0" borderId="9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0" fontId="30" fillId="0" borderId="0"/>
    <xf numFmtId="0" fontId="2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2" fillId="8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22" fillId="10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</cellStyleXfs>
  <cellXfs count="212">
    <xf numFmtId="0" fontId="0" fillId="0" borderId="0" xfId="0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justify" wrapText="1"/>
    </xf>
    <xf numFmtId="4" fontId="0" fillId="0" borderId="0" xfId="0" applyNumberFormat="1" applyFill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Border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4" fontId="0" fillId="48" borderId="0" xfId="0" applyNumberFormat="1" applyFill="1" applyAlignment="1">
      <alignment horizontal="center" vertical="center" wrapText="1"/>
    </xf>
    <xf numFmtId="0" fontId="3" fillId="0" borderId="0" xfId="0" applyFont="1" applyFill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10" xfId="2132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2132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2137" applyFont="1" applyFill="1" applyBorder="1" applyAlignment="1">
      <alignment horizontal="left" vertical="center" wrapText="1"/>
    </xf>
    <xf numFmtId="0" fontId="3" fillId="0" borderId="10" xfId="2133" applyFont="1" applyFill="1" applyBorder="1" applyAlignment="1">
      <alignment horizontal="left" vertical="center" wrapText="1"/>
    </xf>
    <xf numFmtId="0" fontId="0" fillId="0" borderId="10" xfId="0" applyFill="1" applyBorder="1">
      <alignment horizontal="left" vertical="center" wrapText="1"/>
    </xf>
    <xf numFmtId="0" fontId="23" fillId="0" borderId="10" xfId="2136" applyFont="1" applyFill="1" applyBorder="1" applyAlignment="1">
      <alignment horizontal="left" vertical="center" wrapText="1"/>
    </xf>
    <xf numFmtId="0" fontId="0" fillId="0" borderId="10" xfId="0" applyBorder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0" xfId="2036" applyFont="1" applyFill="1" applyBorder="1" applyAlignment="1">
      <alignment vertical="center" wrapText="1"/>
    </xf>
    <xf numFmtId="0" fontId="3" fillId="0" borderId="10" xfId="2054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3" fillId="0" borderId="0" xfId="2132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82" borderId="14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81" borderId="0" xfId="0" applyNumberFormat="1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3" fillId="80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165" fontId="53" fillId="0" borderId="10" xfId="0" applyNumberFormat="1" applyFont="1" applyFill="1" applyBorder="1" applyAlignment="1">
      <alignment horizontal="center" vertical="center" wrapText="1"/>
    </xf>
    <xf numFmtId="165" fontId="54" fillId="0" borderId="10" xfId="0" applyNumberFormat="1" applyFont="1" applyBorder="1" applyAlignment="1">
      <alignment horizontal="center" vertical="center" wrapText="1"/>
    </xf>
    <xf numFmtId="165" fontId="54" fillId="0" borderId="10" xfId="0" applyNumberFormat="1" applyFont="1" applyFill="1" applyBorder="1" applyAlignment="1">
      <alignment horizontal="center" vertical="center" wrapText="1"/>
    </xf>
    <xf numFmtId="165" fontId="54" fillId="81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>
      <alignment horizontal="left" vertical="center" wrapText="1"/>
    </xf>
    <xf numFmtId="0" fontId="27" fillId="0" borderId="0" xfId="0" applyFont="1" applyFill="1" applyBorder="1" applyAlignment="1">
      <alignment horizontal="center" wrapText="1" shrinkToFit="1"/>
    </xf>
    <xf numFmtId="0" fontId="27" fillId="0" borderId="0" xfId="0" applyFont="1" applyFill="1" applyBorder="1" applyAlignment="1">
      <alignment horizontal="center" wrapText="1" shrinkToFit="1"/>
    </xf>
    <xf numFmtId="4" fontId="3" fillId="0" borderId="1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>
      <alignment horizontal="left" vertical="center" wrapText="1"/>
    </xf>
    <xf numFmtId="0" fontId="55" fillId="0" borderId="0" xfId="0" applyFont="1" applyFill="1">
      <alignment horizontal="left" vertical="center" wrapText="1"/>
    </xf>
    <xf numFmtId="0" fontId="56" fillId="0" borderId="0" xfId="0" applyFont="1" applyFill="1">
      <alignment horizontal="left" vertical="center" wrapText="1"/>
    </xf>
    <xf numFmtId="0" fontId="56" fillId="0" borderId="10" xfId="0" applyNumberFormat="1" applyFont="1" applyFill="1" applyBorder="1" applyAlignment="1">
      <alignment horizontal="center" vertical="center" wrapText="1"/>
    </xf>
    <xf numFmtId="4" fontId="56" fillId="0" borderId="10" xfId="0" applyNumberFormat="1" applyFont="1" applyFill="1" applyBorder="1" applyAlignment="1">
      <alignment horizontal="center" vertical="center" wrapText="1"/>
    </xf>
    <xf numFmtId="2" fontId="56" fillId="0" borderId="10" xfId="0" applyNumberFormat="1" applyFont="1" applyFill="1" applyBorder="1" applyAlignment="1">
      <alignment horizontal="center" vertical="center" wrapText="1"/>
    </xf>
    <xf numFmtId="1" fontId="56" fillId="0" borderId="10" xfId="0" applyNumberFormat="1" applyFont="1" applyFill="1" applyBorder="1" applyAlignment="1">
      <alignment horizontal="center" vertical="center" wrapText="1"/>
    </xf>
    <xf numFmtId="3" fontId="56" fillId="0" borderId="10" xfId="0" applyNumberFormat="1" applyFont="1" applyFill="1" applyBorder="1" applyAlignment="1">
      <alignment horizontal="center" vertical="center" wrapText="1"/>
    </xf>
    <xf numFmtId="49" fontId="56" fillId="0" borderId="10" xfId="0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>
      <alignment horizontal="left" vertical="center" wrapText="1"/>
    </xf>
    <xf numFmtId="4" fontId="56" fillId="0" borderId="0" xfId="0" applyNumberFormat="1" applyFont="1" applyFill="1" applyAlignment="1">
      <alignment horizontal="center" vertical="center" wrapText="1"/>
    </xf>
    <xf numFmtId="4" fontId="58" fillId="0" borderId="0" xfId="0" applyNumberFormat="1" applyFont="1" applyFill="1" applyAlignment="1">
      <alignment horizontal="center" vertical="center" wrapText="1"/>
    </xf>
    <xf numFmtId="0" fontId="58" fillId="0" borderId="0" xfId="0" applyFont="1" applyFill="1" applyBorder="1">
      <alignment horizontal="left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vertical="center" wrapText="1"/>
    </xf>
    <xf numFmtId="0" fontId="58" fillId="0" borderId="14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left" vertical="center"/>
    </xf>
    <xf numFmtId="0" fontId="58" fillId="0" borderId="10" xfId="0" applyFont="1" applyFill="1" applyBorder="1" applyAlignment="1">
      <alignment horizontal="center" vertical="center"/>
    </xf>
    <xf numFmtId="2" fontId="58" fillId="0" borderId="10" xfId="0" applyNumberFormat="1" applyFont="1" applyFill="1" applyBorder="1" applyAlignment="1">
      <alignment horizontal="center" vertical="center"/>
    </xf>
    <xf numFmtId="4" fontId="58" fillId="0" borderId="11" xfId="0" applyNumberFormat="1" applyFont="1" applyFill="1" applyBorder="1" applyAlignment="1">
      <alignment horizontal="center" vertical="center" wrapText="1"/>
    </xf>
    <xf numFmtId="4" fontId="58" fillId="0" borderId="10" xfId="0" applyNumberFormat="1" applyFont="1" applyFill="1" applyBorder="1" applyAlignment="1">
      <alignment horizontal="center" vertical="center" wrapText="1"/>
    </xf>
    <xf numFmtId="49" fontId="58" fillId="0" borderId="10" xfId="0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56" fillId="0" borderId="10" xfId="0" applyFont="1" applyFill="1" applyBorder="1" applyAlignment="1">
      <alignment horizontal="left" vertical="center" wrapText="1"/>
    </xf>
    <xf numFmtId="2" fontId="58" fillId="0" borderId="11" xfId="0" applyNumberFormat="1" applyFont="1" applyFill="1" applyBorder="1" applyAlignment="1">
      <alignment horizontal="center" vertical="center"/>
    </xf>
    <xf numFmtId="0" fontId="58" fillId="0" borderId="11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center" wrapText="1"/>
    </xf>
    <xf numFmtId="4" fontId="56" fillId="0" borderId="0" xfId="0" applyNumberFormat="1" applyFont="1" applyFill="1" applyBorder="1" applyAlignment="1">
      <alignment horizontal="center" vertical="center" wrapText="1"/>
    </xf>
    <xf numFmtId="4" fontId="58" fillId="0" borderId="0" xfId="0" applyNumberFormat="1" applyFont="1" applyFill="1">
      <alignment horizontal="left" vertical="center" wrapText="1"/>
    </xf>
    <xf numFmtId="0" fontId="56" fillId="0" borderId="17" xfId="2054" applyFont="1" applyFill="1" applyBorder="1" applyAlignment="1">
      <alignment horizontal="left" vertical="center" wrapText="1"/>
    </xf>
    <xf numFmtId="0" fontId="56" fillId="0" borderId="17" xfId="2055" applyFont="1" applyFill="1" applyBorder="1" applyAlignment="1">
      <alignment horizontal="center" vertical="center" wrapText="1"/>
    </xf>
    <xf numFmtId="0" fontId="56" fillId="0" borderId="17" xfId="2056" applyFont="1" applyFill="1" applyBorder="1" applyAlignment="1">
      <alignment horizontal="center" vertical="center" wrapText="1"/>
    </xf>
    <xf numFmtId="0" fontId="56" fillId="0" borderId="17" xfId="2057" applyFont="1" applyFill="1" applyBorder="1" applyAlignment="1">
      <alignment horizontal="center" vertical="center" wrapText="1"/>
    </xf>
    <xf numFmtId="4" fontId="56" fillId="0" borderId="17" xfId="2057" applyNumberFormat="1" applyFont="1" applyFill="1" applyBorder="1" applyAlignment="1">
      <alignment horizontal="center" vertical="center" wrapText="1"/>
    </xf>
    <xf numFmtId="0" fontId="56" fillId="0" borderId="17" xfId="2057" applyNumberFormat="1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5" xfId="0" applyFont="1" applyFill="1" applyBorder="1" applyAlignment="1">
      <alignment horizontal="left" vertical="center" wrapText="1"/>
    </xf>
    <xf numFmtId="0" fontId="58" fillId="0" borderId="15" xfId="0" applyFont="1" applyFill="1" applyBorder="1" applyAlignment="1">
      <alignment horizontal="center" vertical="center"/>
    </xf>
    <xf numFmtId="4" fontId="58" fillId="0" borderId="15" xfId="0" applyNumberFormat="1" applyFont="1" applyFill="1" applyBorder="1" applyAlignment="1">
      <alignment horizontal="center" vertical="center" wrapText="1"/>
    </xf>
    <xf numFmtId="0" fontId="56" fillId="0" borderId="15" xfId="0" applyNumberFormat="1" applyFont="1" applyFill="1" applyBorder="1" applyAlignment="1">
      <alignment horizontal="center" vertical="center" wrapText="1"/>
    </xf>
    <xf numFmtId="49" fontId="58" fillId="0" borderId="14" xfId="0" applyNumberFormat="1" applyFont="1" applyFill="1" applyBorder="1" applyAlignment="1">
      <alignment horizontal="center" vertical="center" wrapText="1"/>
    </xf>
    <xf numFmtId="0" fontId="56" fillId="0" borderId="17" xfId="2058" applyFont="1" applyFill="1" applyBorder="1" applyAlignment="1">
      <alignment horizontal="left" vertical="center" wrapText="1"/>
    </xf>
    <xf numFmtId="0" fontId="56" fillId="0" borderId="17" xfId="2070" applyFont="1" applyFill="1" applyBorder="1" applyAlignment="1">
      <alignment horizontal="center" vertical="center" wrapText="1"/>
    </xf>
    <xf numFmtId="0" fontId="56" fillId="0" borderId="17" xfId="2071" applyFont="1" applyFill="1" applyBorder="1" applyAlignment="1">
      <alignment horizontal="center" vertical="center" wrapText="1"/>
    </xf>
    <xf numFmtId="0" fontId="56" fillId="0" borderId="17" xfId="2072" applyFont="1" applyFill="1" applyBorder="1" applyAlignment="1">
      <alignment horizontal="center" vertical="center" wrapText="1"/>
    </xf>
    <xf numFmtId="4" fontId="56" fillId="0" borderId="17" xfId="2072" applyNumberFormat="1" applyFont="1" applyFill="1" applyBorder="1" applyAlignment="1">
      <alignment horizontal="center" vertical="center" wrapText="1"/>
    </xf>
    <xf numFmtId="0" fontId="56" fillId="0" borderId="17" xfId="2072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left" vertical="center"/>
    </xf>
    <xf numFmtId="0" fontId="56" fillId="0" borderId="10" xfId="0" applyFont="1" applyFill="1" applyBorder="1" applyAlignment="1">
      <alignment horizontal="center" vertical="center"/>
    </xf>
    <xf numFmtId="0" fontId="58" fillId="0" borderId="10" xfId="2135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4" fontId="56" fillId="48" borderId="10" xfId="0" applyNumberFormat="1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4" fontId="57" fillId="0" borderId="10" xfId="0" applyNumberFormat="1" applyFont="1" applyFill="1" applyBorder="1" applyAlignment="1">
      <alignment horizontal="center" vertical="center" wrapText="1"/>
    </xf>
    <xf numFmtId="0" fontId="56" fillId="0" borderId="10" xfId="2054" applyFont="1" applyFill="1" applyBorder="1" applyAlignment="1">
      <alignment horizontal="left" vertical="center" wrapText="1"/>
    </xf>
    <xf numFmtId="0" fontId="56" fillId="0" borderId="10" xfId="2055" applyFont="1" applyFill="1" applyBorder="1" applyAlignment="1">
      <alignment horizontal="left" vertical="center"/>
    </xf>
    <xf numFmtId="0" fontId="56" fillId="0" borderId="10" xfId="2055" applyFont="1" applyFill="1" applyBorder="1" applyAlignment="1">
      <alignment horizontal="center" vertical="center"/>
    </xf>
    <xf numFmtId="0" fontId="56" fillId="0" borderId="17" xfId="2055" applyFont="1" applyFill="1" applyBorder="1" applyAlignment="1">
      <alignment horizontal="left" vertical="center"/>
    </xf>
    <xf numFmtId="0" fontId="56" fillId="0" borderId="17" xfId="2055" applyFont="1" applyFill="1" applyBorder="1" applyAlignment="1">
      <alignment horizontal="center" vertical="center"/>
    </xf>
    <xf numFmtId="0" fontId="56" fillId="0" borderId="17" xfId="2070" applyFont="1" applyFill="1" applyBorder="1" applyAlignment="1">
      <alignment horizontal="left" vertical="center"/>
    </xf>
    <xf numFmtId="0" fontId="56" fillId="0" borderId="17" xfId="2070" applyFont="1" applyFill="1" applyBorder="1" applyAlignment="1">
      <alignment horizontal="center" vertical="center"/>
    </xf>
    <xf numFmtId="0" fontId="58" fillId="0" borderId="35" xfId="0" applyFont="1" applyFill="1" applyBorder="1" applyAlignment="1">
      <alignment horizontal="center" vertical="center" wrapText="1"/>
    </xf>
    <xf numFmtId="0" fontId="56" fillId="0" borderId="34" xfId="2058" applyFont="1" applyFill="1" applyBorder="1" applyAlignment="1">
      <alignment horizontal="left" vertical="center" wrapText="1"/>
    </xf>
    <xf numFmtId="0" fontId="56" fillId="0" borderId="34" xfId="2070" applyFont="1" applyFill="1" applyBorder="1" applyAlignment="1">
      <alignment horizontal="left" vertical="center"/>
    </xf>
    <xf numFmtId="0" fontId="56" fillId="0" borderId="34" xfId="2070" applyFont="1" applyFill="1" applyBorder="1" applyAlignment="1">
      <alignment horizontal="center" vertical="center"/>
    </xf>
    <xf numFmtId="4" fontId="56" fillId="0" borderId="13" xfId="0" applyNumberFormat="1" applyFont="1" applyFill="1" applyBorder="1" applyAlignment="1">
      <alignment horizontal="center" vertical="center" wrapText="1"/>
    </xf>
    <xf numFmtId="1" fontId="56" fillId="0" borderId="13" xfId="0" applyNumberFormat="1" applyFont="1" applyFill="1" applyBorder="1" applyAlignment="1">
      <alignment horizontal="center" vertical="center" wrapText="1"/>
    </xf>
    <xf numFmtId="0" fontId="56" fillId="0" borderId="10" xfId="2058" applyFont="1" applyFill="1" applyBorder="1" applyAlignment="1">
      <alignment horizontal="left" vertical="center" wrapText="1"/>
    </xf>
    <xf numFmtId="0" fontId="56" fillId="0" borderId="10" xfId="2070" applyFont="1" applyFill="1" applyBorder="1" applyAlignment="1">
      <alignment horizontal="left" vertical="center"/>
    </xf>
    <xf numFmtId="0" fontId="56" fillId="0" borderId="10" xfId="2070" applyFont="1" applyFill="1" applyBorder="1" applyAlignment="1">
      <alignment horizontal="center" vertical="center"/>
    </xf>
    <xf numFmtId="0" fontId="24" fillId="0" borderId="0" xfId="0" applyFont="1" applyFill="1" applyBorder="1">
      <alignment horizontal="left" vertical="center" wrapText="1"/>
    </xf>
    <xf numFmtId="0" fontId="26" fillId="0" borderId="0" xfId="0" applyFont="1">
      <alignment horizontal="left" vertical="center" wrapText="1"/>
    </xf>
    <xf numFmtId="164" fontId="56" fillId="0" borderId="10" xfId="0" applyNumberFormat="1" applyFont="1" applyFill="1" applyBorder="1" applyAlignment="1">
      <alignment horizontal="center" vertical="center" wrapText="1"/>
    </xf>
    <xf numFmtId="0" fontId="56" fillId="0" borderId="32" xfId="0" applyFont="1" applyFill="1" applyBorder="1" applyAlignment="1">
      <alignment horizontal="center" vertical="center" wrapText="1"/>
    </xf>
    <xf numFmtId="0" fontId="56" fillId="0" borderId="33" xfId="0" applyFont="1" applyFill="1" applyBorder="1" applyAlignment="1">
      <alignment horizontal="center" vertical="center" wrapText="1"/>
    </xf>
    <xf numFmtId="166" fontId="56" fillId="0" borderId="10" xfId="0" applyNumberFormat="1" applyFont="1" applyFill="1" applyBorder="1" applyAlignment="1">
      <alignment horizontal="center" vertical="center" wrapText="1"/>
    </xf>
    <xf numFmtId="167" fontId="56" fillId="0" borderId="10" xfId="0" applyNumberFormat="1" applyFont="1" applyFill="1" applyBorder="1" applyAlignment="1">
      <alignment horizontal="center" vertical="center" wrapText="1"/>
    </xf>
    <xf numFmtId="0" fontId="59" fillId="0" borderId="0" xfId="0" applyFont="1">
      <alignment horizontal="left" vertical="center" wrapText="1"/>
    </xf>
    <xf numFmtId="3" fontId="56" fillId="0" borderId="10" xfId="0" applyNumberFormat="1" applyFont="1" applyFill="1" applyBorder="1" applyAlignment="1">
      <alignment horizontal="center" vertical="center"/>
    </xf>
    <xf numFmtId="0" fontId="59" fillId="0" borderId="0" xfId="0" applyFont="1" applyFill="1">
      <alignment horizontal="left" vertical="center" wrapText="1"/>
    </xf>
    <xf numFmtId="0" fontId="56" fillId="0" borderId="11" xfId="0" applyFont="1" applyFill="1" applyBorder="1" applyAlignment="1">
      <alignment horizontal="center" vertical="center"/>
    </xf>
    <xf numFmtId="4" fontId="56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0" xfId="0" applyNumberFormat="1" applyFont="1" applyFill="1" applyBorder="1" applyAlignment="1">
      <alignment horizontal="center" vertical="center" textRotation="90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textRotation="90" wrapText="1"/>
    </xf>
    <xf numFmtId="0" fontId="27" fillId="0" borderId="0" xfId="0" applyFont="1" applyFill="1" applyAlignment="1">
      <alignment horizont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left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textRotation="90" wrapText="1"/>
    </xf>
    <xf numFmtId="4" fontId="3" fillId="0" borderId="19" xfId="0" applyNumberFormat="1" applyFont="1" applyFill="1" applyBorder="1" applyAlignment="1">
      <alignment horizontal="center" vertical="center" textRotation="90" wrapText="1"/>
    </xf>
    <xf numFmtId="4" fontId="3" fillId="0" borderId="12" xfId="0" applyNumberFormat="1" applyFont="1" applyFill="1" applyBorder="1" applyAlignment="1">
      <alignment horizontal="center" vertical="center" textRotation="90" wrapText="1"/>
    </xf>
    <xf numFmtId="0" fontId="3" fillId="0" borderId="10" xfId="0" applyNumberFormat="1" applyFont="1" applyFill="1" applyBorder="1" applyAlignment="1">
      <alignment horizontal="center" vertical="center" textRotation="90" wrapText="1"/>
    </xf>
    <xf numFmtId="4" fontId="58" fillId="0" borderId="15" xfId="0" applyNumberFormat="1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left" vertical="center" wrapText="1"/>
    </xf>
    <xf numFmtId="0" fontId="58" fillId="0" borderId="33" xfId="0" applyFont="1" applyFill="1" applyBorder="1" applyAlignment="1">
      <alignment horizontal="left" vertical="center" wrapText="1"/>
    </xf>
    <xf numFmtId="0" fontId="56" fillId="0" borderId="10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wrapText="1" shrinkToFit="1"/>
    </xf>
    <xf numFmtId="4" fontId="24" fillId="0" borderId="0" xfId="0" applyNumberFormat="1" applyFont="1" applyFill="1" applyBorder="1" applyAlignment="1">
      <alignment horizontal="left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left" vertical="center" wrapText="1"/>
    </xf>
    <xf numFmtId="4" fontId="56" fillId="0" borderId="10" xfId="0" applyNumberFormat="1" applyFont="1" applyFill="1" applyBorder="1" applyAlignment="1">
      <alignment horizontal="center" vertical="center" wrapText="1"/>
    </xf>
    <xf numFmtId="3" fontId="56" fillId="0" borderId="11" xfId="0" applyNumberFormat="1" applyFont="1" applyFill="1" applyBorder="1" applyAlignment="1">
      <alignment horizontal="center" vertical="center" wrapText="1"/>
    </xf>
    <xf numFmtId="3" fontId="56" fillId="0" borderId="15" xfId="0" applyNumberFormat="1" applyFont="1" applyFill="1" applyBorder="1" applyAlignment="1">
      <alignment horizontal="center" vertical="center" wrapText="1"/>
    </xf>
    <xf numFmtId="3" fontId="56" fillId="0" borderId="14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9" xfId="0" applyFont="1" applyFill="1" applyBorder="1">
      <alignment horizontal="left" vertical="center" wrapText="1"/>
    </xf>
    <xf numFmtId="0" fontId="3" fillId="0" borderId="12" xfId="0" applyFont="1" applyFill="1" applyBorder="1">
      <alignment horizontal="left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52" fillId="8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</cellXfs>
  <cellStyles count="2405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8_Приложение 2" xfId="2133"/>
    <cellStyle name="Обычный 9" xfId="2134"/>
    <cellStyle name="Обычный_17.2 виды ремонта" xfId="2135"/>
    <cellStyle name="Обычный_Приложение 2" xfId="2136"/>
    <cellStyle name="Обычный_Приложение 2_2" xfId="2137"/>
    <cellStyle name="Плохой" xfId="2138" builtinId="27" customBuiltin="1"/>
    <cellStyle name="Плохой 10" xfId="2139"/>
    <cellStyle name="Плохой 11" xfId="2140"/>
    <cellStyle name="Плохой 12" xfId="2141"/>
    <cellStyle name="Плохой 13" xfId="2142"/>
    <cellStyle name="Плохой 14" xfId="2143"/>
    <cellStyle name="Плохой 15" xfId="2144"/>
    <cellStyle name="Плохой 16" xfId="2145"/>
    <cellStyle name="Плохой 17" xfId="2146"/>
    <cellStyle name="Плохой 18" xfId="2147"/>
    <cellStyle name="Плохой 19" xfId="2148"/>
    <cellStyle name="Плохой 2" xfId="2149"/>
    <cellStyle name="Плохой 20" xfId="2150"/>
    <cellStyle name="Плохой 21" xfId="2151"/>
    <cellStyle name="Плохой 22" xfId="2152"/>
    <cellStyle name="Плохой 23" xfId="2153"/>
    <cellStyle name="Плохой 24" xfId="2154"/>
    <cellStyle name="Плохой 25" xfId="2155"/>
    <cellStyle name="Плохой 26" xfId="2156"/>
    <cellStyle name="Плохой 27" xfId="2157"/>
    <cellStyle name="Плохой 28" xfId="2158"/>
    <cellStyle name="Плохой 29" xfId="2159"/>
    <cellStyle name="Плохой 3" xfId="2160"/>
    <cellStyle name="Плохой 30" xfId="2161"/>
    <cellStyle name="Плохой 31" xfId="2162"/>
    <cellStyle name="Плохой 32" xfId="2163"/>
    <cellStyle name="Плохой 33" xfId="2164"/>
    <cellStyle name="Плохой 34" xfId="2165"/>
    <cellStyle name="Плохой 35" xfId="2166"/>
    <cellStyle name="Плохой 36" xfId="2167"/>
    <cellStyle name="Плохой 37" xfId="2168"/>
    <cellStyle name="Плохой 38" xfId="2169"/>
    <cellStyle name="Плохой 39" xfId="2170"/>
    <cellStyle name="Плохой 4" xfId="2171"/>
    <cellStyle name="Плохой 40" xfId="2172"/>
    <cellStyle name="Плохой 41" xfId="2173"/>
    <cellStyle name="Плохой 42" xfId="2174"/>
    <cellStyle name="Плохой 43" xfId="2175"/>
    <cellStyle name="Плохой 5" xfId="2176"/>
    <cellStyle name="Плохой 6" xfId="2177"/>
    <cellStyle name="Плохой 7" xfId="2178"/>
    <cellStyle name="Плохой 8" xfId="2179"/>
    <cellStyle name="Плохой 9" xfId="2180"/>
    <cellStyle name="Пояснение" xfId="2181" builtinId="53" customBuiltin="1"/>
    <cellStyle name="Пояснение 10" xfId="2182"/>
    <cellStyle name="Пояснение 11" xfId="2183"/>
    <cellStyle name="Пояснение 12" xfId="2184"/>
    <cellStyle name="Пояснение 13" xfId="2185"/>
    <cellStyle name="Пояснение 14" xfId="2186"/>
    <cellStyle name="Пояснение 15" xfId="2187"/>
    <cellStyle name="Пояснение 16" xfId="2188"/>
    <cellStyle name="Пояснение 17" xfId="2189"/>
    <cellStyle name="Пояснение 18" xfId="2190"/>
    <cellStyle name="Пояснение 19" xfId="2191"/>
    <cellStyle name="Пояснение 2" xfId="2192"/>
    <cellStyle name="Пояснение 20" xfId="2193"/>
    <cellStyle name="Пояснение 21" xfId="2194"/>
    <cellStyle name="Пояснение 22" xfId="2195"/>
    <cellStyle name="Пояснение 23" xfId="2196"/>
    <cellStyle name="Пояснение 24" xfId="2197"/>
    <cellStyle name="Пояснение 25" xfId="2198"/>
    <cellStyle name="Пояснение 26" xfId="2199"/>
    <cellStyle name="Пояснение 27" xfId="2200"/>
    <cellStyle name="Пояснение 28" xfId="2201"/>
    <cellStyle name="Пояснение 29" xfId="2202"/>
    <cellStyle name="Пояснение 3" xfId="2203"/>
    <cellStyle name="Пояснение 30" xfId="2204"/>
    <cellStyle name="Пояснение 31" xfId="2205"/>
    <cellStyle name="Пояснение 32" xfId="2206"/>
    <cellStyle name="Пояснение 33" xfId="2207"/>
    <cellStyle name="Пояснение 34" xfId="2208"/>
    <cellStyle name="Пояснение 35" xfId="2209"/>
    <cellStyle name="Пояснение 36" xfId="2210"/>
    <cellStyle name="Пояснение 37" xfId="2211"/>
    <cellStyle name="Пояснение 38" xfId="2212"/>
    <cellStyle name="Пояснение 39" xfId="2213"/>
    <cellStyle name="Пояснение 4" xfId="2214"/>
    <cellStyle name="Пояснение 40" xfId="2215"/>
    <cellStyle name="Пояснение 41" xfId="2216"/>
    <cellStyle name="Пояснение 42" xfId="2217"/>
    <cellStyle name="Пояснение 43" xfId="2218"/>
    <cellStyle name="Пояснение 5" xfId="2219"/>
    <cellStyle name="Пояснение 6" xfId="2220"/>
    <cellStyle name="Пояснение 7" xfId="2221"/>
    <cellStyle name="Пояснение 8" xfId="2222"/>
    <cellStyle name="Пояснение 9" xfId="2223"/>
    <cellStyle name="Примечание" xfId="2224" builtinId="10" customBuiltin="1"/>
    <cellStyle name="Примечание 10" xfId="2225"/>
    <cellStyle name="Примечание 11" xfId="2226"/>
    <cellStyle name="Примечание 12" xfId="2227"/>
    <cellStyle name="Примечание 13" xfId="2228"/>
    <cellStyle name="Примечание 14" xfId="2229"/>
    <cellStyle name="Примечание 15" xfId="2230"/>
    <cellStyle name="Примечание 16" xfId="2231"/>
    <cellStyle name="Примечание 17" xfId="2232"/>
    <cellStyle name="Примечание 18" xfId="2233"/>
    <cellStyle name="Примечание 19" xfId="2234"/>
    <cellStyle name="Примечание 2" xfId="2235"/>
    <cellStyle name="Примечание 20" xfId="2236"/>
    <cellStyle name="Примечание 21" xfId="2237"/>
    <cellStyle name="Примечание 22" xfId="2238"/>
    <cellStyle name="Примечание 23" xfId="2239"/>
    <cellStyle name="Примечание 24" xfId="2240"/>
    <cellStyle name="Примечание 25" xfId="2241"/>
    <cellStyle name="Примечание 26" xfId="2242"/>
    <cellStyle name="Примечание 27" xfId="2243"/>
    <cellStyle name="Примечание 28" xfId="2244"/>
    <cellStyle name="Примечание 29" xfId="2245"/>
    <cellStyle name="Примечание 3" xfId="2246"/>
    <cellStyle name="Примечание 30" xfId="2247"/>
    <cellStyle name="Примечание 31" xfId="2248"/>
    <cellStyle name="Примечание 32" xfId="2249"/>
    <cellStyle name="Примечание 33" xfId="2250"/>
    <cellStyle name="Примечание 34" xfId="2251"/>
    <cellStyle name="Примечание 35" xfId="2252"/>
    <cellStyle name="Примечание 36" xfId="2253"/>
    <cellStyle name="Примечание 37" xfId="2254"/>
    <cellStyle name="Примечание 38" xfId="2255"/>
    <cellStyle name="Примечание 39" xfId="2256"/>
    <cellStyle name="Примечание 4" xfId="2257"/>
    <cellStyle name="Примечание 40" xfId="2258"/>
    <cellStyle name="Примечание 41" xfId="2259"/>
    <cellStyle name="Примечание 42" xfId="2260"/>
    <cellStyle name="Примечание 43" xfId="2261"/>
    <cellStyle name="Примечание 44" xfId="2262"/>
    <cellStyle name="Примечание 5" xfId="2263"/>
    <cellStyle name="Примечание 6" xfId="2264"/>
    <cellStyle name="Примечание 7" xfId="2265"/>
    <cellStyle name="Примечание 8" xfId="2266"/>
    <cellStyle name="Примечание 9" xfId="2267"/>
    <cellStyle name="Процентный 2" xfId="2268"/>
    <cellStyle name="Процентный 2 2" xfId="2269"/>
    <cellStyle name="Процентный 2_Приложение 1" xfId="2270"/>
    <cellStyle name="Процентный 3" xfId="2271"/>
    <cellStyle name="Процентный 3 2" xfId="2272"/>
    <cellStyle name="Процентный 3_Приложение 1" xfId="2273"/>
    <cellStyle name="Связанная ячейка" xfId="2274" builtinId="24" customBuiltin="1"/>
    <cellStyle name="Связанная ячейка 10" xfId="2275"/>
    <cellStyle name="Связанная ячейка 11" xfId="2276"/>
    <cellStyle name="Связанная ячейка 12" xfId="2277"/>
    <cellStyle name="Связанная ячейка 13" xfId="2278"/>
    <cellStyle name="Связанная ячейка 14" xfId="2279"/>
    <cellStyle name="Связанная ячейка 15" xfId="2280"/>
    <cellStyle name="Связанная ячейка 16" xfId="2281"/>
    <cellStyle name="Связанная ячейка 17" xfId="2282"/>
    <cellStyle name="Связанная ячейка 18" xfId="2283"/>
    <cellStyle name="Связанная ячейка 19" xfId="2284"/>
    <cellStyle name="Связанная ячейка 2" xfId="2285"/>
    <cellStyle name="Связанная ячейка 20" xfId="2286"/>
    <cellStyle name="Связанная ячейка 21" xfId="2287"/>
    <cellStyle name="Связанная ячейка 22" xfId="2288"/>
    <cellStyle name="Связанная ячейка 23" xfId="2289"/>
    <cellStyle name="Связанная ячейка 24" xfId="2290"/>
    <cellStyle name="Связанная ячейка 25" xfId="2291"/>
    <cellStyle name="Связанная ячейка 26" xfId="2292"/>
    <cellStyle name="Связанная ячейка 27" xfId="2293"/>
    <cellStyle name="Связанная ячейка 28" xfId="2294"/>
    <cellStyle name="Связанная ячейка 29" xfId="2295"/>
    <cellStyle name="Связанная ячейка 3" xfId="2296"/>
    <cellStyle name="Связанная ячейка 30" xfId="2297"/>
    <cellStyle name="Связанная ячейка 31" xfId="2298"/>
    <cellStyle name="Связанная ячейка 32" xfId="2299"/>
    <cellStyle name="Связанная ячейка 33" xfId="2300"/>
    <cellStyle name="Связанная ячейка 34" xfId="2301"/>
    <cellStyle name="Связанная ячейка 35" xfId="2302"/>
    <cellStyle name="Связанная ячейка 36" xfId="2303"/>
    <cellStyle name="Связанная ячейка 37" xfId="2304"/>
    <cellStyle name="Связанная ячейка 38" xfId="2305"/>
    <cellStyle name="Связанная ячейка 39" xfId="2306"/>
    <cellStyle name="Связанная ячейка 4" xfId="2307"/>
    <cellStyle name="Связанная ячейка 40" xfId="2308"/>
    <cellStyle name="Связанная ячейка 41" xfId="2309"/>
    <cellStyle name="Связанная ячейка 42" xfId="2310"/>
    <cellStyle name="Связанная ячейка 43" xfId="2311"/>
    <cellStyle name="Связанная ячейка 5" xfId="2312"/>
    <cellStyle name="Связанная ячейка 6" xfId="2313"/>
    <cellStyle name="Связанная ячейка 7" xfId="2314"/>
    <cellStyle name="Связанная ячейка 8" xfId="2315"/>
    <cellStyle name="Связанная ячейка 9" xfId="2316"/>
    <cellStyle name="Стиль 1" xfId="2317"/>
    <cellStyle name="Текст предупреждения" xfId="2318" builtinId="11" customBuiltin="1"/>
    <cellStyle name="Текст предупреждения 10" xfId="2319"/>
    <cellStyle name="Текст предупреждения 11" xfId="2320"/>
    <cellStyle name="Текст предупреждения 12" xfId="2321"/>
    <cellStyle name="Текст предупреждения 13" xfId="2322"/>
    <cellStyle name="Текст предупреждения 14" xfId="2323"/>
    <cellStyle name="Текст предупреждения 15" xfId="2324"/>
    <cellStyle name="Текст предупреждения 16" xfId="2325"/>
    <cellStyle name="Текст предупреждения 17" xfId="2326"/>
    <cellStyle name="Текст предупреждения 18" xfId="2327"/>
    <cellStyle name="Текст предупреждения 19" xfId="2328"/>
    <cellStyle name="Текст предупреждения 2" xfId="2329"/>
    <cellStyle name="Текст предупреждения 20" xfId="2330"/>
    <cellStyle name="Текст предупреждения 21" xfId="2331"/>
    <cellStyle name="Текст предупреждения 22" xfId="2332"/>
    <cellStyle name="Текст предупреждения 23" xfId="2333"/>
    <cellStyle name="Текст предупреждения 24" xfId="2334"/>
    <cellStyle name="Текст предупреждения 25" xfId="2335"/>
    <cellStyle name="Текст предупреждения 26" xfId="2336"/>
    <cellStyle name="Текст предупреждения 27" xfId="2337"/>
    <cellStyle name="Текст предупреждения 28" xfId="2338"/>
    <cellStyle name="Текст предупреждения 29" xfId="2339"/>
    <cellStyle name="Текст предупреждения 3" xfId="2340"/>
    <cellStyle name="Текст предупреждения 30" xfId="2341"/>
    <cellStyle name="Текст предупреждения 31" xfId="2342"/>
    <cellStyle name="Текст предупреждения 32" xfId="2343"/>
    <cellStyle name="Текст предупреждения 33" xfId="2344"/>
    <cellStyle name="Текст предупреждения 34" xfId="2345"/>
    <cellStyle name="Текст предупреждения 35" xfId="2346"/>
    <cellStyle name="Текст предупреждения 36" xfId="2347"/>
    <cellStyle name="Текст предупреждения 37" xfId="2348"/>
    <cellStyle name="Текст предупреждения 38" xfId="2349"/>
    <cellStyle name="Текст предупреждения 39" xfId="2350"/>
    <cellStyle name="Текст предупреждения 4" xfId="2351"/>
    <cellStyle name="Текст предупреждения 40" xfId="2352"/>
    <cellStyle name="Текст предупреждения 41" xfId="2353"/>
    <cellStyle name="Текст предупреждения 42" xfId="2354"/>
    <cellStyle name="Текст предупреждения 43" xfId="2355"/>
    <cellStyle name="Текст предупреждения 5" xfId="2356"/>
    <cellStyle name="Текст предупреждения 6" xfId="2357"/>
    <cellStyle name="Текст предупреждения 7" xfId="2358"/>
    <cellStyle name="Текст предупреждения 8" xfId="2359"/>
    <cellStyle name="Текст предупреждения 9" xfId="2360"/>
    <cellStyle name="Финансовый 2" xfId="2361"/>
    <cellStyle name="Хороший" xfId="2362" builtinId="26" customBuiltin="1"/>
    <cellStyle name="Хороший 10" xfId="2363"/>
    <cellStyle name="Хороший 11" xfId="2364"/>
    <cellStyle name="Хороший 12" xfId="2365"/>
    <cellStyle name="Хороший 13" xfId="2366"/>
    <cellStyle name="Хороший 14" xfId="2367"/>
    <cellStyle name="Хороший 15" xfId="2368"/>
    <cellStyle name="Хороший 16" xfId="2369"/>
    <cellStyle name="Хороший 17" xfId="2370"/>
    <cellStyle name="Хороший 18" xfId="2371"/>
    <cellStyle name="Хороший 19" xfId="2372"/>
    <cellStyle name="Хороший 2" xfId="2373"/>
    <cellStyle name="Хороший 20" xfId="2374"/>
    <cellStyle name="Хороший 21" xfId="2375"/>
    <cellStyle name="Хороший 22" xfId="2376"/>
    <cellStyle name="Хороший 23" xfId="2377"/>
    <cellStyle name="Хороший 24" xfId="2378"/>
    <cellStyle name="Хороший 25" xfId="2379"/>
    <cellStyle name="Хороший 26" xfId="2380"/>
    <cellStyle name="Хороший 27" xfId="2381"/>
    <cellStyle name="Хороший 28" xfId="2382"/>
    <cellStyle name="Хороший 29" xfId="2383"/>
    <cellStyle name="Хороший 3" xfId="2384"/>
    <cellStyle name="Хороший 30" xfId="2385"/>
    <cellStyle name="Хороший 31" xfId="2386"/>
    <cellStyle name="Хороший 32" xfId="2387"/>
    <cellStyle name="Хороший 33" xfId="2388"/>
    <cellStyle name="Хороший 34" xfId="2389"/>
    <cellStyle name="Хороший 35" xfId="2390"/>
    <cellStyle name="Хороший 36" xfId="2391"/>
    <cellStyle name="Хороший 37" xfId="2392"/>
    <cellStyle name="Хороший 38" xfId="2393"/>
    <cellStyle name="Хороший 39" xfId="2394"/>
    <cellStyle name="Хороший 4" xfId="2395"/>
    <cellStyle name="Хороший 40" xfId="2396"/>
    <cellStyle name="Хороший 41" xfId="2397"/>
    <cellStyle name="Хороший 42" xfId="2398"/>
    <cellStyle name="Хороший 43" xfId="2399"/>
    <cellStyle name="Хороший 5" xfId="2400"/>
    <cellStyle name="Хороший 6" xfId="2401"/>
    <cellStyle name="Хороший 7" xfId="2402"/>
    <cellStyle name="Хороший 8" xfId="2403"/>
    <cellStyle name="Хороший 9" xfId="24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/>
  <dimension ref="A1:X44"/>
  <sheetViews>
    <sheetView tabSelected="1" topLeftCell="A16" zoomScale="82" zoomScaleNormal="82" zoomScaleSheetLayoutView="85" workbookViewId="0">
      <selection activeCell="A43" sqref="A1:V43"/>
    </sheetView>
  </sheetViews>
  <sheetFormatPr defaultRowHeight="27.75" customHeight="1"/>
  <cols>
    <col min="1" max="1" width="3.1640625" style="20" customWidth="1"/>
    <col min="2" max="2" width="38" style="30" customWidth="1"/>
    <col min="3" max="3" width="21.5" style="20" hidden="1" customWidth="1"/>
    <col min="4" max="4" width="7.6640625" style="20" hidden="1" customWidth="1"/>
    <col min="5" max="5" width="4.5" style="54" customWidth="1"/>
    <col min="6" max="6" width="3.6640625" style="54" customWidth="1"/>
    <col min="7" max="7" width="11.33203125" style="54" customWidth="1"/>
    <col min="8" max="8" width="2.6640625" style="54" customWidth="1"/>
    <col min="9" max="9" width="3" style="54" customWidth="1"/>
    <col min="10" max="10" width="9" style="21" customWidth="1"/>
    <col min="11" max="11" width="10.1640625" style="21" customWidth="1"/>
    <col min="12" max="12" width="9" style="21" customWidth="1"/>
    <col min="13" max="13" width="7.1640625" style="15" customWidth="1"/>
    <col min="14" max="14" width="13.33203125" style="16" customWidth="1"/>
    <col min="15" max="17" width="8.83203125" style="16" customWidth="1"/>
    <col min="18" max="18" width="12.6640625" style="16" customWidth="1"/>
    <col min="19" max="19" width="8.83203125" style="16" customWidth="1"/>
    <col min="20" max="20" width="8.33203125" style="16" customWidth="1"/>
    <col min="21" max="21" width="8" style="22" customWidth="1"/>
    <col min="22" max="22" width="8.33203125" style="20" hidden="1" customWidth="1"/>
    <col min="23" max="23" width="15" style="20" hidden="1" customWidth="1"/>
    <col min="24" max="24" width="1" style="20" customWidth="1"/>
    <col min="25" max="25" width="11.5" style="20" bestFit="1" customWidth="1"/>
    <col min="26" max="16384" width="9.33203125" style="20"/>
  </cols>
  <sheetData>
    <row r="1" spans="1:23" ht="49.5" customHeight="1">
      <c r="J1" s="24"/>
      <c r="K1" s="7"/>
      <c r="L1" s="7"/>
      <c r="M1" s="7"/>
      <c r="N1" s="7"/>
      <c r="O1" s="161" t="s">
        <v>203</v>
      </c>
      <c r="P1" s="161"/>
      <c r="Q1" s="161"/>
      <c r="R1" s="161"/>
      <c r="S1" s="161"/>
      <c r="T1" s="161"/>
      <c r="U1" s="161"/>
      <c r="V1" s="75"/>
    </row>
    <row r="2" spans="1:23" ht="81.75" customHeight="1">
      <c r="K2" s="30"/>
      <c r="L2" s="30"/>
      <c r="M2" s="30"/>
      <c r="N2" s="30"/>
      <c r="O2" s="161" t="s">
        <v>207</v>
      </c>
      <c r="P2" s="161"/>
      <c r="Q2" s="161"/>
      <c r="R2" s="161"/>
      <c r="S2" s="161"/>
      <c r="T2" s="161"/>
      <c r="U2" s="161"/>
      <c r="V2" s="161"/>
    </row>
    <row r="3" spans="1:23" ht="12" customHeight="1">
      <c r="A3" s="164" t="s">
        <v>87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spans="1:23" ht="22.5" customHeight="1">
      <c r="A4" s="165" t="s">
        <v>100</v>
      </c>
      <c r="B4" s="174" t="s">
        <v>11</v>
      </c>
      <c r="C4" s="1"/>
      <c r="D4" s="1"/>
      <c r="E4" s="165" t="s">
        <v>88</v>
      </c>
      <c r="F4" s="165"/>
      <c r="G4" s="159" t="s">
        <v>89</v>
      </c>
      <c r="H4" s="159" t="s">
        <v>90</v>
      </c>
      <c r="I4" s="159" t="s">
        <v>91</v>
      </c>
      <c r="J4" s="158" t="s">
        <v>12</v>
      </c>
      <c r="K4" s="177" t="s">
        <v>92</v>
      </c>
      <c r="L4" s="177"/>
      <c r="M4" s="181" t="s">
        <v>93</v>
      </c>
      <c r="N4" s="162" t="s">
        <v>13</v>
      </c>
      <c r="O4" s="162"/>
      <c r="P4" s="162"/>
      <c r="Q4" s="162"/>
      <c r="R4" s="162"/>
      <c r="S4" s="163" t="s">
        <v>94</v>
      </c>
      <c r="T4" s="178" t="s">
        <v>95</v>
      </c>
      <c r="U4" s="160" t="s">
        <v>96</v>
      </c>
    </row>
    <row r="5" spans="1:23" ht="18.75" customHeight="1">
      <c r="A5" s="165"/>
      <c r="B5" s="175"/>
      <c r="C5" s="1"/>
      <c r="D5" s="1"/>
      <c r="E5" s="159" t="s">
        <v>105</v>
      </c>
      <c r="F5" s="159" t="s">
        <v>106</v>
      </c>
      <c r="G5" s="159"/>
      <c r="H5" s="159"/>
      <c r="I5" s="159"/>
      <c r="J5" s="158"/>
      <c r="K5" s="158" t="s">
        <v>101</v>
      </c>
      <c r="L5" s="158" t="s">
        <v>97</v>
      </c>
      <c r="M5" s="181"/>
      <c r="N5" s="163" t="s">
        <v>101</v>
      </c>
      <c r="O5" s="162" t="s">
        <v>110</v>
      </c>
      <c r="P5" s="162"/>
      <c r="Q5" s="162"/>
      <c r="R5" s="162"/>
      <c r="S5" s="163"/>
      <c r="T5" s="179"/>
      <c r="U5" s="160"/>
    </row>
    <row r="6" spans="1:23" ht="96.75" customHeight="1">
      <c r="A6" s="165"/>
      <c r="B6" s="175"/>
      <c r="C6" s="1" t="s">
        <v>112</v>
      </c>
      <c r="D6" s="1" t="s">
        <v>113</v>
      </c>
      <c r="E6" s="159"/>
      <c r="F6" s="159"/>
      <c r="G6" s="159"/>
      <c r="H6" s="159"/>
      <c r="I6" s="159"/>
      <c r="J6" s="158"/>
      <c r="K6" s="158"/>
      <c r="L6" s="158"/>
      <c r="M6" s="181"/>
      <c r="N6" s="163"/>
      <c r="O6" s="53" t="s">
        <v>107</v>
      </c>
      <c r="P6" s="53" t="s">
        <v>108</v>
      </c>
      <c r="Q6" s="53" t="s">
        <v>109</v>
      </c>
      <c r="R6" s="53" t="s">
        <v>111</v>
      </c>
      <c r="S6" s="163"/>
      <c r="T6" s="180"/>
      <c r="U6" s="160"/>
    </row>
    <row r="7" spans="1:23" ht="15" customHeight="1">
      <c r="A7" s="165"/>
      <c r="B7" s="176"/>
      <c r="C7" s="1"/>
      <c r="D7" s="1"/>
      <c r="E7" s="159"/>
      <c r="F7" s="159"/>
      <c r="G7" s="159"/>
      <c r="H7" s="159"/>
      <c r="I7" s="159"/>
      <c r="J7" s="55" t="s">
        <v>14</v>
      </c>
      <c r="K7" s="55" t="s">
        <v>14</v>
      </c>
      <c r="L7" s="55" t="s">
        <v>0</v>
      </c>
      <c r="M7" s="25" t="s">
        <v>15</v>
      </c>
      <c r="N7" s="52" t="s">
        <v>16</v>
      </c>
      <c r="O7" s="52" t="s">
        <v>16</v>
      </c>
      <c r="P7" s="52" t="s">
        <v>86</v>
      </c>
      <c r="Q7" s="52" t="s">
        <v>86</v>
      </c>
      <c r="R7" s="52" t="s">
        <v>86</v>
      </c>
      <c r="S7" s="2" t="s">
        <v>98</v>
      </c>
      <c r="T7" s="52" t="s">
        <v>98</v>
      </c>
      <c r="U7" s="160"/>
    </row>
    <row r="8" spans="1:23" ht="12" customHeight="1">
      <c r="A8" s="25">
        <v>1</v>
      </c>
      <c r="B8" s="25">
        <v>2</v>
      </c>
      <c r="C8" s="25"/>
      <c r="D8" s="25"/>
      <c r="E8" s="25">
        <v>3</v>
      </c>
      <c r="F8" s="25">
        <v>4</v>
      </c>
      <c r="G8" s="25">
        <v>5</v>
      </c>
      <c r="H8" s="25">
        <v>6</v>
      </c>
      <c r="I8" s="25">
        <v>7</v>
      </c>
      <c r="J8" s="10">
        <v>8</v>
      </c>
      <c r="K8" s="25">
        <v>9</v>
      </c>
      <c r="L8" s="10">
        <v>10</v>
      </c>
      <c r="M8" s="25">
        <v>11</v>
      </c>
      <c r="N8" s="10">
        <v>12</v>
      </c>
      <c r="O8" s="10">
        <v>13</v>
      </c>
      <c r="P8" s="10">
        <v>14</v>
      </c>
      <c r="Q8" s="10">
        <v>15</v>
      </c>
      <c r="R8" s="10">
        <v>16</v>
      </c>
      <c r="S8" s="10">
        <v>17</v>
      </c>
      <c r="T8" s="10">
        <v>18</v>
      </c>
      <c r="U8" s="26">
        <v>19</v>
      </c>
    </row>
    <row r="9" spans="1:23" s="76" customFormat="1" ht="30.75" customHeight="1">
      <c r="A9" s="77"/>
      <c r="B9" s="77" t="s">
        <v>202</v>
      </c>
      <c r="C9" s="77"/>
      <c r="D9" s="77"/>
      <c r="E9" s="77"/>
      <c r="F9" s="77"/>
      <c r="G9" s="77"/>
      <c r="H9" s="77"/>
      <c r="I9" s="77"/>
      <c r="J9" s="78">
        <f>J23+J31+J41</f>
        <v>62954.280000000006</v>
      </c>
      <c r="K9" s="79">
        <f>K23+K31+K41</f>
        <v>53904.08</v>
      </c>
      <c r="L9" s="79">
        <f t="shared" ref="L9:R9" si="0">L23+L31+L41</f>
        <v>34039.5</v>
      </c>
      <c r="M9" s="80">
        <f t="shared" si="0"/>
        <v>2901</v>
      </c>
      <c r="N9" s="79">
        <f t="shared" si="0"/>
        <v>83562151.159999996</v>
      </c>
      <c r="O9" s="79">
        <f t="shared" si="0"/>
        <v>0</v>
      </c>
      <c r="P9" s="79">
        <f t="shared" si="0"/>
        <v>0</v>
      </c>
      <c r="Q9" s="79">
        <f t="shared" si="0"/>
        <v>0</v>
      </c>
      <c r="R9" s="79">
        <f t="shared" si="0"/>
        <v>83562151.150000006</v>
      </c>
      <c r="S9" s="81"/>
      <c r="T9" s="81"/>
      <c r="U9" s="82"/>
    </row>
    <row r="10" spans="1:23" s="76" customFormat="1" ht="9.75" customHeight="1">
      <c r="A10" s="171" t="s">
        <v>172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3"/>
      <c r="V10" s="83"/>
      <c r="W10" s="84"/>
    </row>
    <row r="11" spans="1:23" s="86" customFormat="1" ht="9.75" customHeight="1">
      <c r="A11" s="168" t="s">
        <v>66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0"/>
      <c r="V11" s="85">
        <f t="shared" ref="V11:V21" si="1">T11-S11</f>
        <v>0</v>
      </c>
      <c r="W11" s="84">
        <f t="shared" ref="W11:W20" si="2">T11-S11</f>
        <v>0</v>
      </c>
    </row>
    <row r="12" spans="1:23" s="86" customFormat="1" ht="9.75" customHeight="1">
      <c r="A12" s="87">
        <v>1</v>
      </c>
      <c r="B12" s="88" t="s">
        <v>68</v>
      </c>
      <c r="C12" s="89" t="s">
        <v>168</v>
      </c>
      <c r="D12" s="89"/>
      <c r="E12" s="90">
        <v>1961</v>
      </c>
      <c r="F12" s="91"/>
      <c r="G12" s="92" t="s">
        <v>33</v>
      </c>
      <c r="H12" s="92">
        <v>3</v>
      </c>
      <c r="I12" s="92" t="s">
        <v>18</v>
      </c>
      <c r="J12" s="93">
        <v>1039.4000000000001</v>
      </c>
      <c r="K12" s="93">
        <v>965.6</v>
      </c>
      <c r="L12" s="93">
        <v>925.3</v>
      </c>
      <c r="M12" s="92">
        <v>35</v>
      </c>
      <c r="N12" s="94">
        <f>'Приложение 2'!E12</f>
        <v>1897017.76</v>
      </c>
      <c r="O12" s="95">
        <v>0</v>
      </c>
      <c r="P12" s="95">
        <v>0</v>
      </c>
      <c r="Q12" s="95">
        <v>0</v>
      </c>
      <c r="R12" s="95">
        <f t="shared" ref="R12:R20" si="3">N12</f>
        <v>1897017.76</v>
      </c>
      <c r="S12" s="95">
        <f t="shared" ref="S12:S21" si="4">N12/K12</f>
        <v>1964.6</v>
      </c>
      <c r="T12" s="78">
        <f>(350+1450+330+580+290)*1.045</f>
        <v>3135</v>
      </c>
      <c r="U12" s="96" t="s">
        <v>73</v>
      </c>
      <c r="V12" s="85">
        <f t="shared" si="1"/>
        <v>1170.4000000000001</v>
      </c>
      <c r="W12" s="84">
        <f t="shared" si="2"/>
        <v>1170.4000000000001</v>
      </c>
    </row>
    <row r="13" spans="1:23" s="86" customFormat="1" ht="9.75" customHeight="1">
      <c r="A13" s="87">
        <v>2</v>
      </c>
      <c r="B13" s="88" t="s">
        <v>199</v>
      </c>
      <c r="C13" s="89" t="s">
        <v>167</v>
      </c>
      <c r="D13" s="89"/>
      <c r="E13" s="90">
        <v>1966</v>
      </c>
      <c r="F13" s="91"/>
      <c r="G13" s="92" t="s">
        <v>33</v>
      </c>
      <c r="H13" s="92">
        <v>4</v>
      </c>
      <c r="I13" s="92">
        <v>4</v>
      </c>
      <c r="J13" s="93">
        <v>2760.6</v>
      </c>
      <c r="K13" s="93">
        <v>2564.1999999999998</v>
      </c>
      <c r="L13" s="93">
        <v>2300.5</v>
      </c>
      <c r="M13" s="92">
        <v>95</v>
      </c>
      <c r="N13" s="94">
        <v>3688619.71</v>
      </c>
      <c r="O13" s="95">
        <v>0</v>
      </c>
      <c r="P13" s="95">
        <v>0</v>
      </c>
      <c r="Q13" s="95">
        <v>0</v>
      </c>
      <c r="R13" s="95">
        <f t="shared" si="3"/>
        <v>3688619.71</v>
      </c>
      <c r="S13" s="95">
        <f t="shared" si="4"/>
        <v>1438.5070236331021</v>
      </c>
      <c r="T13" s="78">
        <v>3605.25</v>
      </c>
      <c r="U13" s="96" t="s">
        <v>73</v>
      </c>
      <c r="V13" s="85">
        <f t="shared" si="1"/>
        <v>2166.7429763668979</v>
      </c>
      <c r="W13" s="84">
        <f t="shared" si="2"/>
        <v>2166.7429763668979</v>
      </c>
    </row>
    <row r="14" spans="1:23" s="86" customFormat="1" ht="9.75" customHeight="1">
      <c r="A14" s="87">
        <v>3</v>
      </c>
      <c r="B14" s="97" t="s">
        <v>83</v>
      </c>
      <c r="C14" s="98" t="s">
        <v>167</v>
      </c>
      <c r="D14" s="98"/>
      <c r="E14" s="90">
        <v>1953</v>
      </c>
      <c r="F14" s="91"/>
      <c r="G14" s="92" t="s">
        <v>33</v>
      </c>
      <c r="H14" s="92">
        <v>4</v>
      </c>
      <c r="I14" s="92">
        <v>4</v>
      </c>
      <c r="J14" s="93">
        <v>3958.4</v>
      </c>
      <c r="K14" s="93">
        <v>3577.8</v>
      </c>
      <c r="L14" s="93">
        <v>2792.5</v>
      </c>
      <c r="M14" s="92">
        <v>113</v>
      </c>
      <c r="N14" s="94">
        <f>'Приложение 2'!E14</f>
        <v>4896127.01</v>
      </c>
      <c r="O14" s="95">
        <v>0</v>
      </c>
      <c r="P14" s="95">
        <v>0</v>
      </c>
      <c r="Q14" s="95">
        <v>0</v>
      </c>
      <c r="R14" s="95">
        <f t="shared" si="3"/>
        <v>4896127.01</v>
      </c>
      <c r="S14" s="95">
        <f t="shared" si="4"/>
        <v>1368.4742048186035</v>
      </c>
      <c r="T14" s="78">
        <v>3605.25</v>
      </c>
      <c r="U14" s="96" t="s">
        <v>73</v>
      </c>
      <c r="V14" s="85">
        <f t="shared" si="1"/>
        <v>2236.7757951813965</v>
      </c>
      <c r="W14" s="84">
        <f t="shared" si="2"/>
        <v>2236.7757951813965</v>
      </c>
    </row>
    <row r="15" spans="1:23" s="86" customFormat="1" ht="9.75" customHeight="1">
      <c r="A15" s="87">
        <v>4</v>
      </c>
      <c r="B15" s="88" t="s">
        <v>75</v>
      </c>
      <c r="C15" s="89" t="s">
        <v>167</v>
      </c>
      <c r="D15" s="89"/>
      <c r="E15" s="90">
        <v>1917</v>
      </c>
      <c r="F15" s="91"/>
      <c r="G15" s="92" t="s">
        <v>33</v>
      </c>
      <c r="H15" s="92">
        <v>3</v>
      </c>
      <c r="I15" s="92">
        <v>1</v>
      </c>
      <c r="J15" s="93">
        <v>703.1</v>
      </c>
      <c r="K15" s="93">
        <v>680</v>
      </c>
      <c r="L15" s="93">
        <v>595.9</v>
      </c>
      <c r="M15" s="92">
        <v>19</v>
      </c>
      <c r="N15" s="94">
        <f>'Приложение 2'!E15</f>
        <v>2369504.06</v>
      </c>
      <c r="O15" s="95">
        <v>0</v>
      </c>
      <c r="P15" s="95">
        <v>0</v>
      </c>
      <c r="Q15" s="95">
        <v>0</v>
      </c>
      <c r="R15" s="95">
        <f t="shared" si="3"/>
        <v>2369504.06</v>
      </c>
      <c r="S15" s="95">
        <f t="shared" si="4"/>
        <v>3484.5647941176471</v>
      </c>
      <c r="T15" s="78">
        <v>3605.25</v>
      </c>
      <c r="U15" s="96" t="s">
        <v>73</v>
      </c>
      <c r="V15" s="85">
        <f t="shared" si="1"/>
        <v>120.68520588235288</v>
      </c>
      <c r="W15" s="84">
        <f t="shared" si="2"/>
        <v>120.68520588235288</v>
      </c>
    </row>
    <row r="16" spans="1:23" s="86" customFormat="1" ht="9.75" customHeight="1">
      <c r="A16" s="87">
        <v>5</v>
      </c>
      <c r="B16" s="97" t="s">
        <v>84</v>
      </c>
      <c r="C16" s="98" t="s">
        <v>167</v>
      </c>
      <c r="D16" s="98"/>
      <c r="E16" s="90">
        <v>1917</v>
      </c>
      <c r="F16" s="91"/>
      <c r="G16" s="92" t="s">
        <v>33</v>
      </c>
      <c r="H16" s="92">
        <v>1</v>
      </c>
      <c r="I16" s="92">
        <v>4</v>
      </c>
      <c r="J16" s="93">
        <v>362.7</v>
      </c>
      <c r="K16" s="93">
        <v>340.1</v>
      </c>
      <c r="L16" s="93">
        <v>174.5</v>
      </c>
      <c r="M16" s="92">
        <v>10</v>
      </c>
      <c r="N16" s="94">
        <v>1160601.3899999999</v>
      </c>
      <c r="O16" s="95">
        <v>0</v>
      </c>
      <c r="P16" s="95">
        <v>0</v>
      </c>
      <c r="Q16" s="95">
        <v>0</v>
      </c>
      <c r="R16" s="95">
        <f t="shared" si="3"/>
        <v>1160601.3899999999</v>
      </c>
      <c r="S16" s="95">
        <f t="shared" si="4"/>
        <v>3412.5298147603639</v>
      </c>
      <c r="T16" s="78">
        <v>3605.25</v>
      </c>
      <c r="U16" s="96" t="s">
        <v>73</v>
      </c>
      <c r="V16" s="85">
        <f t="shared" si="1"/>
        <v>192.72018523963607</v>
      </c>
      <c r="W16" s="84">
        <f t="shared" si="2"/>
        <v>192.72018523963607</v>
      </c>
    </row>
    <row r="17" spans="1:24" s="86" customFormat="1" ht="9.75" customHeight="1">
      <c r="A17" s="87">
        <v>6</v>
      </c>
      <c r="B17" s="88" t="s">
        <v>70</v>
      </c>
      <c r="C17" s="89" t="s">
        <v>167</v>
      </c>
      <c r="D17" s="89"/>
      <c r="E17" s="90">
        <v>1961</v>
      </c>
      <c r="F17" s="91"/>
      <c r="G17" s="92" t="s">
        <v>33</v>
      </c>
      <c r="H17" s="92">
        <v>3</v>
      </c>
      <c r="I17" s="92">
        <v>3</v>
      </c>
      <c r="J17" s="93">
        <v>1630</v>
      </c>
      <c r="K17" s="93">
        <v>1519.1</v>
      </c>
      <c r="L17" s="93">
        <v>1400.7</v>
      </c>
      <c r="M17" s="92">
        <v>74</v>
      </c>
      <c r="N17" s="94">
        <v>2973886.18</v>
      </c>
      <c r="O17" s="95">
        <v>0</v>
      </c>
      <c r="P17" s="95">
        <v>0</v>
      </c>
      <c r="Q17" s="95">
        <v>0</v>
      </c>
      <c r="R17" s="95">
        <f t="shared" si="3"/>
        <v>2973886.18</v>
      </c>
      <c r="S17" s="95">
        <f t="shared" si="4"/>
        <v>1957.6632084787047</v>
      </c>
      <c r="T17" s="78">
        <v>3605.25</v>
      </c>
      <c r="U17" s="96" t="s">
        <v>73</v>
      </c>
      <c r="V17" s="85">
        <f t="shared" si="1"/>
        <v>1647.5867915212953</v>
      </c>
      <c r="W17" s="84">
        <f t="shared" si="2"/>
        <v>1647.5867915212953</v>
      </c>
    </row>
    <row r="18" spans="1:24" s="86" customFormat="1" ht="9.75" customHeight="1">
      <c r="A18" s="87">
        <v>7</v>
      </c>
      <c r="B18" s="88" t="s">
        <v>69</v>
      </c>
      <c r="C18" s="89" t="s">
        <v>167</v>
      </c>
      <c r="D18" s="89"/>
      <c r="E18" s="90">
        <v>1963</v>
      </c>
      <c r="F18" s="91"/>
      <c r="G18" s="92" t="s">
        <v>33</v>
      </c>
      <c r="H18" s="92">
        <v>4</v>
      </c>
      <c r="I18" s="92" t="s">
        <v>18</v>
      </c>
      <c r="J18" s="93">
        <v>1428.2</v>
      </c>
      <c r="K18" s="93">
        <v>1288.4000000000001</v>
      </c>
      <c r="L18" s="93">
        <v>1246.3</v>
      </c>
      <c r="M18" s="92">
        <v>65</v>
      </c>
      <c r="N18" s="94">
        <v>1961148.88</v>
      </c>
      <c r="O18" s="95">
        <v>0</v>
      </c>
      <c r="P18" s="95">
        <v>0</v>
      </c>
      <c r="Q18" s="95">
        <v>0</v>
      </c>
      <c r="R18" s="95">
        <f t="shared" si="3"/>
        <v>1961148.88</v>
      </c>
      <c r="S18" s="95">
        <f t="shared" si="4"/>
        <v>1522.1583980130392</v>
      </c>
      <c r="T18" s="78">
        <v>3605.25</v>
      </c>
      <c r="U18" s="96" t="s">
        <v>73</v>
      </c>
      <c r="V18" s="85">
        <f t="shared" si="1"/>
        <v>2083.091601986961</v>
      </c>
      <c r="W18" s="84">
        <f t="shared" si="2"/>
        <v>2083.091601986961</v>
      </c>
    </row>
    <row r="19" spans="1:24" s="86" customFormat="1" ht="9.75" customHeight="1">
      <c r="A19" s="87">
        <v>8</v>
      </c>
      <c r="B19" s="88" t="s">
        <v>71</v>
      </c>
      <c r="C19" s="89" t="s">
        <v>167</v>
      </c>
      <c r="D19" s="89"/>
      <c r="E19" s="90">
        <v>1949</v>
      </c>
      <c r="F19" s="91"/>
      <c r="G19" s="92" t="s">
        <v>33</v>
      </c>
      <c r="H19" s="92">
        <v>5</v>
      </c>
      <c r="I19" s="92">
        <v>4</v>
      </c>
      <c r="J19" s="93">
        <v>2758.78</v>
      </c>
      <c r="K19" s="93">
        <v>2457.1799999999998</v>
      </c>
      <c r="L19" s="93">
        <v>2371</v>
      </c>
      <c r="M19" s="92">
        <v>98</v>
      </c>
      <c r="N19" s="94">
        <f>'Приложение 2'!E19</f>
        <v>4325066.9000000004</v>
      </c>
      <c r="O19" s="95">
        <v>0</v>
      </c>
      <c r="P19" s="95">
        <v>0</v>
      </c>
      <c r="Q19" s="95">
        <v>0</v>
      </c>
      <c r="R19" s="95">
        <f t="shared" si="3"/>
        <v>4325066.9000000004</v>
      </c>
      <c r="S19" s="95">
        <f t="shared" si="4"/>
        <v>1760.1750380517506</v>
      </c>
      <c r="T19" s="78">
        <v>3605.25</v>
      </c>
      <c r="U19" s="96" t="s">
        <v>73</v>
      </c>
      <c r="V19" s="85">
        <f t="shared" si="1"/>
        <v>1845.0749619482494</v>
      </c>
      <c r="W19" s="84">
        <f t="shared" si="2"/>
        <v>1845.0749619482494</v>
      </c>
    </row>
    <row r="20" spans="1:24" s="86" customFormat="1" ht="9.75" customHeight="1">
      <c r="A20" s="87">
        <v>9</v>
      </c>
      <c r="B20" s="97" t="s">
        <v>85</v>
      </c>
      <c r="C20" s="98" t="s">
        <v>167</v>
      </c>
      <c r="D20" s="98"/>
      <c r="E20" s="90">
        <v>1959</v>
      </c>
      <c r="F20" s="91"/>
      <c r="G20" s="92" t="s">
        <v>33</v>
      </c>
      <c r="H20" s="92">
        <v>3</v>
      </c>
      <c r="I20" s="92">
        <v>3</v>
      </c>
      <c r="J20" s="93">
        <v>1674.1</v>
      </c>
      <c r="K20" s="93">
        <v>1542.9</v>
      </c>
      <c r="L20" s="93">
        <v>1138</v>
      </c>
      <c r="M20" s="92">
        <v>63</v>
      </c>
      <c r="N20" s="94">
        <v>2721173.23</v>
      </c>
      <c r="O20" s="95">
        <v>0</v>
      </c>
      <c r="P20" s="95">
        <v>0</v>
      </c>
      <c r="Q20" s="95">
        <v>0</v>
      </c>
      <c r="R20" s="95">
        <f t="shared" si="3"/>
        <v>2721173.23</v>
      </c>
      <c r="S20" s="95">
        <f t="shared" si="4"/>
        <v>1763.6743988592909</v>
      </c>
      <c r="T20" s="78">
        <v>3605.25</v>
      </c>
      <c r="U20" s="96" t="s">
        <v>73</v>
      </c>
      <c r="V20" s="85">
        <f t="shared" si="1"/>
        <v>1841.5756011407091</v>
      </c>
      <c r="W20" s="84">
        <f t="shared" si="2"/>
        <v>1841.5756011407091</v>
      </c>
    </row>
    <row r="21" spans="1:24" s="86" customFormat="1" ht="9.75" customHeight="1">
      <c r="A21" s="87">
        <v>10</v>
      </c>
      <c r="B21" s="88" t="s">
        <v>72</v>
      </c>
      <c r="C21" s="89" t="s">
        <v>166</v>
      </c>
      <c r="D21" s="89"/>
      <c r="E21" s="90">
        <v>1963</v>
      </c>
      <c r="F21" s="91"/>
      <c r="G21" s="92" t="s">
        <v>33</v>
      </c>
      <c r="H21" s="92">
        <v>4</v>
      </c>
      <c r="I21" s="92">
        <v>3</v>
      </c>
      <c r="J21" s="93">
        <v>2581.4</v>
      </c>
      <c r="K21" s="93">
        <v>1665.2</v>
      </c>
      <c r="L21" s="93">
        <v>978.8</v>
      </c>
      <c r="M21" s="92">
        <v>227</v>
      </c>
      <c r="N21" s="94">
        <f>'Приложение 2'!E21</f>
        <v>1678318.1</v>
      </c>
      <c r="O21" s="95">
        <v>0</v>
      </c>
      <c r="P21" s="95">
        <v>0</v>
      </c>
      <c r="Q21" s="95">
        <v>0</v>
      </c>
      <c r="R21" s="95">
        <f t="shared" ref="R21" si="5">N21</f>
        <v>1678318.1</v>
      </c>
      <c r="S21" s="95">
        <f t="shared" si="4"/>
        <v>1007.8777924573625</v>
      </c>
      <c r="T21" s="78">
        <v>4180</v>
      </c>
      <c r="U21" s="96" t="s">
        <v>73</v>
      </c>
      <c r="V21" s="85">
        <f t="shared" si="1"/>
        <v>3172.1222075426376</v>
      </c>
      <c r="W21" s="84">
        <f t="shared" ref="W21:W23" si="6">T21-S21</f>
        <v>3172.1222075426376</v>
      </c>
    </row>
    <row r="22" spans="1:24" s="86" customFormat="1" ht="9.75" customHeight="1">
      <c r="A22" s="87">
        <v>11</v>
      </c>
      <c r="B22" s="99" t="s">
        <v>191</v>
      </c>
      <c r="C22" s="89"/>
      <c r="D22" s="89"/>
      <c r="E22" s="90">
        <v>1966</v>
      </c>
      <c r="F22" s="91"/>
      <c r="G22" s="92" t="s">
        <v>34</v>
      </c>
      <c r="H22" s="92">
        <v>4</v>
      </c>
      <c r="I22" s="92">
        <v>4</v>
      </c>
      <c r="J22" s="100">
        <v>3064</v>
      </c>
      <c r="K22" s="100">
        <v>2829.6</v>
      </c>
      <c r="L22" s="100">
        <v>2829.6</v>
      </c>
      <c r="M22" s="101">
        <v>132</v>
      </c>
      <c r="N22" s="94">
        <f>'Приложение 2'!E22</f>
        <v>857510.28</v>
      </c>
      <c r="O22" s="95">
        <v>0</v>
      </c>
      <c r="P22" s="95">
        <v>0</v>
      </c>
      <c r="Q22" s="95">
        <v>0</v>
      </c>
      <c r="R22" s="95">
        <f t="shared" ref="R22" si="7">N22</f>
        <v>857510.28</v>
      </c>
      <c r="S22" s="95">
        <f t="shared" ref="S22" si="8">N22/K22</f>
        <v>303.05</v>
      </c>
      <c r="T22" s="78">
        <v>303.05</v>
      </c>
      <c r="U22" s="96" t="s">
        <v>73</v>
      </c>
      <c r="V22" s="85"/>
      <c r="W22" s="84"/>
    </row>
    <row r="23" spans="1:24" s="86" customFormat="1" ht="24" customHeight="1">
      <c r="A23" s="166" t="s">
        <v>67</v>
      </c>
      <c r="B23" s="167"/>
      <c r="C23" s="89"/>
      <c r="D23" s="89"/>
      <c r="E23" s="90" t="s">
        <v>99</v>
      </c>
      <c r="F23" s="92" t="s">
        <v>99</v>
      </c>
      <c r="G23" s="92" t="s">
        <v>99</v>
      </c>
      <c r="H23" s="92" t="s">
        <v>99</v>
      </c>
      <c r="I23" s="92" t="s">
        <v>99</v>
      </c>
      <c r="J23" s="94">
        <f>SUM(J12:J22)</f>
        <v>21960.680000000004</v>
      </c>
      <c r="K23" s="94">
        <f t="shared" ref="K23:R23" si="9">SUM(K12:K22)</f>
        <v>19430.079999999998</v>
      </c>
      <c r="L23" s="94">
        <f t="shared" si="9"/>
        <v>16753.099999999999</v>
      </c>
      <c r="M23" s="77">
        <f t="shared" si="9"/>
        <v>931</v>
      </c>
      <c r="N23" s="94">
        <v>28528973.510000002</v>
      </c>
      <c r="O23" s="94">
        <f t="shared" si="9"/>
        <v>0</v>
      </c>
      <c r="P23" s="94">
        <f t="shared" si="9"/>
        <v>0</v>
      </c>
      <c r="Q23" s="94">
        <f t="shared" si="9"/>
        <v>0</v>
      </c>
      <c r="R23" s="94">
        <f t="shared" si="9"/>
        <v>28528973.500000004</v>
      </c>
      <c r="S23" s="95">
        <f>N23/K23</f>
        <v>1468.2890399833661</v>
      </c>
      <c r="T23" s="95"/>
      <c r="U23" s="96"/>
      <c r="V23" s="85">
        <f t="shared" ref="V23" si="10">T23-S23</f>
        <v>-1468.2890399833661</v>
      </c>
      <c r="W23" s="84">
        <f t="shared" si="6"/>
        <v>-1468.2890399833661</v>
      </c>
    </row>
    <row r="24" spans="1:24" s="102" customFormat="1" ht="9.75" customHeight="1">
      <c r="A24" s="188" t="s">
        <v>198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W24" s="103">
        <f t="shared" ref="W24" si="11">T24-S24</f>
        <v>0</v>
      </c>
    </row>
    <row r="25" spans="1:24" s="86" customFormat="1" ht="9.75" customHeight="1">
      <c r="A25" s="183" t="s">
        <v>66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5"/>
      <c r="V25" s="85">
        <f t="shared" ref="V25:V28" si="12">T25-S25</f>
        <v>0</v>
      </c>
      <c r="W25" s="84">
        <f t="shared" ref="W25:W31" si="13">T25-S25</f>
        <v>0</v>
      </c>
      <c r="X25" s="104"/>
    </row>
    <row r="26" spans="1:24" s="86" customFormat="1" ht="9.75" customHeight="1">
      <c r="A26" s="87">
        <v>1</v>
      </c>
      <c r="B26" s="105" t="s">
        <v>132</v>
      </c>
      <c r="C26" s="106" t="s">
        <v>125</v>
      </c>
      <c r="D26" s="106" t="s">
        <v>53</v>
      </c>
      <c r="E26" s="107" t="s">
        <v>121</v>
      </c>
      <c r="F26" s="92"/>
      <c r="G26" s="108" t="s">
        <v>33</v>
      </c>
      <c r="H26" s="108" t="s">
        <v>21</v>
      </c>
      <c r="I26" s="108" t="s">
        <v>20</v>
      </c>
      <c r="J26" s="109">
        <v>3443.4</v>
      </c>
      <c r="K26" s="109">
        <v>2530.3000000000002</v>
      </c>
      <c r="L26" s="109">
        <v>2530.3000000000002</v>
      </c>
      <c r="M26" s="110">
        <v>154</v>
      </c>
      <c r="N26" s="94">
        <f>'Приложение 2'!E26</f>
        <v>3833260.2</v>
      </c>
      <c r="O26" s="95">
        <v>0</v>
      </c>
      <c r="P26" s="95">
        <v>0</v>
      </c>
      <c r="Q26" s="95">
        <v>0</v>
      </c>
      <c r="R26" s="95">
        <f t="shared" ref="R26:R28" si="14">N26</f>
        <v>3833260.2</v>
      </c>
      <c r="S26" s="95">
        <f t="shared" ref="S26:S28" si="15">N26/K26</f>
        <v>1514.9429711891871</v>
      </c>
      <c r="T26" s="78">
        <v>3605.25</v>
      </c>
      <c r="U26" s="96" t="s">
        <v>118</v>
      </c>
      <c r="V26" s="85">
        <f t="shared" si="12"/>
        <v>2090.3070288108129</v>
      </c>
      <c r="W26" s="84">
        <f t="shared" si="13"/>
        <v>2090.3070288108129</v>
      </c>
      <c r="X26" s="104"/>
    </row>
    <row r="27" spans="1:24" s="86" customFormat="1" ht="9.75" customHeight="1">
      <c r="A27" s="87">
        <v>2</v>
      </c>
      <c r="B27" s="105" t="s">
        <v>133</v>
      </c>
      <c r="C27" s="106" t="s">
        <v>127</v>
      </c>
      <c r="D27" s="106" t="s">
        <v>53</v>
      </c>
      <c r="E27" s="107" t="s">
        <v>136</v>
      </c>
      <c r="F27" s="92"/>
      <c r="G27" s="108" t="s">
        <v>33</v>
      </c>
      <c r="H27" s="108" t="s">
        <v>20</v>
      </c>
      <c r="I27" s="108" t="s">
        <v>18</v>
      </c>
      <c r="J27" s="109">
        <v>1633.6</v>
      </c>
      <c r="K27" s="109">
        <v>1469.8</v>
      </c>
      <c r="L27" s="109">
        <v>1469.8</v>
      </c>
      <c r="M27" s="110">
        <v>246</v>
      </c>
      <c r="N27" s="94">
        <v>2075139.66</v>
      </c>
      <c r="O27" s="95">
        <v>0</v>
      </c>
      <c r="P27" s="95">
        <v>0</v>
      </c>
      <c r="Q27" s="95">
        <v>0</v>
      </c>
      <c r="R27" s="95">
        <f t="shared" si="14"/>
        <v>2075139.66</v>
      </c>
      <c r="S27" s="95">
        <f t="shared" si="15"/>
        <v>1411.8517213226289</v>
      </c>
      <c r="T27" s="78">
        <v>2168.38</v>
      </c>
      <c r="U27" s="96" t="s">
        <v>118</v>
      </c>
      <c r="V27" s="85">
        <f t="shared" si="12"/>
        <v>756.52827867737119</v>
      </c>
      <c r="W27" s="84">
        <f t="shared" si="13"/>
        <v>756.52827867737119</v>
      </c>
      <c r="X27" s="104"/>
    </row>
    <row r="28" spans="1:24" s="86" customFormat="1" ht="9.75" customHeight="1">
      <c r="A28" s="87">
        <v>3</v>
      </c>
      <c r="B28" s="105" t="s">
        <v>135</v>
      </c>
      <c r="C28" s="106" t="s">
        <v>125</v>
      </c>
      <c r="D28" s="106" t="s">
        <v>53</v>
      </c>
      <c r="E28" s="107" t="s">
        <v>122</v>
      </c>
      <c r="F28" s="92"/>
      <c r="G28" s="108" t="s">
        <v>33</v>
      </c>
      <c r="H28" s="108" t="s">
        <v>20</v>
      </c>
      <c r="I28" s="108" t="s">
        <v>19</v>
      </c>
      <c r="J28" s="109">
        <v>2560.6</v>
      </c>
      <c r="K28" s="109">
        <v>1684.6</v>
      </c>
      <c r="L28" s="109">
        <v>644</v>
      </c>
      <c r="M28" s="110">
        <v>70</v>
      </c>
      <c r="N28" s="94">
        <f>'Приложение 2'!E28</f>
        <v>3858162</v>
      </c>
      <c r="O28" s="95">
        <v>0</v>
      </c>
      <c r="P28" s="95">
        <v>0</v>
      </c>
      <c r="Q28" s="95">
        <v>0</v>
      </c>
      <c r="R28" s="95">
        <f t="shared" si="14"/>
        <v>3858162</v>
      </c>
      <c r="S28" s="95">
        <f t="shared" si="15"/>
        <v>2290.2540662471806</v>
      </c>
      <c r="T28" s="78">
        <v>3605.25</v>
      </c>
      <c r="U28" s="96" t="s">
        <v>118</v>
      </c>
      <c r="V28" s="85">
        <f t="shared" si="12"/>
        <v>1314.9959337528194</v>
      </c>
      <c r="W28" s="84">
        <f t="shared" si="13"/>
        <v>1314.9959337528194</v>
      </c>
      <c r="X28" s="104"/>
    </row>
    <row r="29" spans="1:24" s="86" customFormat="1" ht="9.75" customHeight="1">
      <c r="A29" s="87">
        <v>4</v>
      </c>
      <c r="B29" s="105" t="s">
        <v>131</v>
      </c>
      <c r="C29" s="106" t="s">
        <v>125</v>
      </c>
      <c r="D29" s="106" t="s">
        <v>53</v>
      </c>
      <c r="E29" s="107" t="s">
        <v>123</v>
      </c>
      <c r="F29" s="92"/>
      <c r="G29" s="108" t="s">
        <v>33</v>
      </c>
      <c r="H29" s="108" t="s">
        <v>21</v>
      </c>
      <c r="I29" s="108" t="s">
        <v>20</v>
      </c>
      <c r="J29" s="109">
        <v>3755.6</v>
      </c>
      <c r="K29" s="109">
        <v>3258.2</v>
      </c>
      <c r="L29" s="109">
        <v>199</v>
      </c>
      <c r="M29" s="110">
        <v>20</v>
      </c>
      <c r="N29" s="94">
        <f>'Приложение 2'!E29</f>
        <v>3848460</v>
      </c>
      <c r="O29" s="95">
        <v>0</v>
      </c>
      <c r="P29" s="95">
        <v>0</v>
      </c>
      <c r="Q29" s="95">
        <v>0</v>
      </c>
      <c r="R29" s="95">
        <f>N29</f>
        <v>3848460</v>
      </c>
      <c r="S29" s="95">
        <f>N29/K29</f>
        <v>1181.1613774476705</v>
      </c>
      <c r="T29" s="78">
        <v>3605.25</v>
      </c>
      <c r="U29" s="96" t="s">
        <v>119</v>
      </c>
      <c r="V29" s="85"/>
      <c r="W29" s="84"/>
      <c r="X29" s="104"/>
    </row>
    <row r="30" spans="1:24" s="86" customFormat="1" ht="9.75" customHeight="1">
      <c r="A30" s="87">
        <v>5</v>
      </c>
      <c r="B30" s="105" t="s">
        <v>134</v>
      </c>
      <c r="C30" s="106" t="s">
        <v>126</v>
      </c>
      <c r="D30" s="106" t="s">
        <v>52</v>
      </c>
      <c r="E30" s="107" t="s">
        <v>79</v>
      </c>
      <c r="F30" s="92"/>
      <c r="G30" s="108" t="s">
        <v>34</v>
      </c>
      <c r="H30" s="108" t="s">
        <v>21</v>
      </c>
      <c r="I30" s="108" t="s">
        <v>24</v>
      </c>
      <c r="J30" s="109">
        <v>6928</v>
      </c>
      <c r="K30" s="109">
        <v>5865.7</v>
      </c>
      <c r="L30" s="109">
        <v>3916</v>
      </c>
      <c r="M30" s="110">
        <v>486</v>
      </c>
      <c r="N30" s="94">
        <f>'Приложение 2'!E30</f>
        <v>15092739.390000001</v>
      </c>
      <c r="O30" s="95">
        <v>0</v>
      </c>
      <c r="P30" s="95">
        <v>0</v>
      </c>
      <c r="Q30" s="95">
        <v>0</v>
      </c>
      <c r="R30" s="95">
        <f>N30</f>
        <v>15092739.390000001</v>
      </c>
      <c r="S30" s="95">
        <f>N30/K30</f>
        <v>2573.0500008524132</v>
      </c>
      <c r="T30" s="78">
        <v>3647.05</v>
      </c>
      <c r="U30" s="96" t="s">
        <v>119</v>
      </c>
      <c r="V30" s="85"/>
      <c r="W30" s="84"/>
      <c r="X30" s="104"/>
    </row>
    <row r="31" spans="1:24" s="86" customFormat="1" ht="32.25" customHeight="1">
      <c r="A31" s="186" t="s">
        <v>67</v>
      </c>
      <c r="B31" s="187"/>
      <c r="C31" s="89"/>
      <c r="D31" s="89"/>
      <c r="E31" s="90" t="s">
        <v>99</v>
      </c>
      <c r="F31" s="92" t="s">
        <v>99</v>
      </c>
      <c r="G31" s="92" t="s">
        <v>99</v>
      </c>
      <c r="H31" s="92" t="s">
        <v>99</v>
      </c>
      <c r="I31" s="92" t="s">
        <v>99</v>
      </c>
      <c r="J31" s="94">
        <f>SUM(J26:J30)</f>
        <v>18321.2</v>
      </c>
      <c r="K31" s="94">
        <f>SUM(K26:K30)</f>
        <v>14808.600000000002</v>
      </c>
      <c r="L31" s="94">
        <f>SUM(L26:L30)</f>
        <v>8759.1</v>
      </c>
      <c r="M31" s="77">
        <f>SUM(M26:M30)</f>
        <v>976</v>
      </c>
      <c r="N31" s="94">
        <f>SUM(N26:N30)</f>
        <v>28707761.25</v>
      </c>
      <c r="O31" s="94">
        <f t="shared" ref="O31:Q31" si="16">SUM(O26:O28)</f>
        <v>0</v>
      </c>
      <c r="P31" s="94">
        <f t="shared" si="16"/>
        <v>0</v>
      </c>
      <c r="Q31" s="94">
        <f t="shared" si="16"/>
        <v>0</v>
      </c>
      <c r="R31" s="94">
        <f>SUM(R26:R30)</f>
        <v>28707761.25</v>
      </c>
      <c r="S31" s="95">
        <f>N31/K31</f>
        <v>1938.5871216725413</v>
      </c>
      <c r="T31" s="95"/>
      <c r="U31" s="96"/>
      <c r="V31" s="85">
        <f t="shared" ref="V31" si="17">T31-S31</f>
        <v>-1938.5871216725413</v>
      </c>
      <c r="W31" s="84">
        <f t="shared" si="13"/>
        <v>-1938.5871216725413</v>
      </c>
      <c r="X31" s="104"/>
    </row>
    <row r="32" spans="1:24" s="86" customFormat="1" ht="19.5" customHeight="1">
      <c r="A32" s="111"/>
      <c r="B32" s="112"/>
      <c r="C32" s="112"/>
      <c r="D32" s="112"/>
      <c r="E32" s="113"/>
      <c r="F32" s="113"/>
      <c r="G32" s="113"/>
      <c r="H32" s="113"/>
      <c r="I32" s="113"/>
      <c r="J32" s="114"/>
      <c r="K32" s="182" t="s">
        <v>173</v>
      </c>
      <c r="L32" s="182"/>
      <c r="M32" s="115"/>
      <c r="N32" s="114"/>
      <c r="O32" s="114"/>
      <c r="P32" s="114"/>
      <c r="Q32" s="114"/>
      <c r="R32" s="114"/>
      <c r="S32" s="114"/>
      <c r="T32" s="114"/>
      <c r="U32" s="116"/>
      <c r="V32" s="85"/>
      <c r="W32" s="84"/>
      <c r="X32" s="104"/>
    </row>
    <row r="33" spans="1:24" s="86" customFormat="1" ht="9.75" customHeight="1">
      <c r="A33" s="189" t="s">
        <v>66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1"/>
      <c r="V33" s="85">
        <f t="shared" ref="V33:V39" si="18">T33-S33</f>
        <v>0</v>
      </c>
      <c r="W33" s="84">
        <f t="shared" ref="W33:W41" si="19">T33-S33</f>
        <v>0</v>
      </c>
      <c r="X33" s="104"/>
    </row>
    <row r="34" spans="1:24" s="86" customFormat="1" ht="9.75" customHeight="1">
      <c r="A34" s="87">
        <v>1</v>
      </c>
      <c r="B34" s="117" t="s">
        <v>137</v>
      </c>
      <c r="C34" s="118" t="s">
        <v>125</v>
      </c>
      <c r="D34" s="118" t="s">
        <v>53</v>
      </c>
      <c r="E34" s="119" t="s">
        <v>120</v>
      </c>
      <c r="F34" s="92"/>
      <c r="G34" s="120" t="s">
        <v>33</v>
      </c>
      <c r="H34" s="120" t="s">
        <v>19</v>
      </c>
      <c r="I34" s="120" t="s">
        <v>18</v>
      </c>
      <c r="J34" s="121">
        <v>1051.7</v>
      </c>
      <c r="K34" s="121">
        <v>977.9</v>
      </c>
      <c r="L34" s="121">
        <v>977.9</v>
      </c>
      <c r="M34" s="120">
        <v>39</v>
      </c>
      <c r="N34" s="94">
        <f>'Приложение 2'!E34</f>
        <v>1911940.8</v>
      </c>
      <c r="O34" s="95">
        <v>0</v>
      </c>
      <c r="P34" s="95">
        <v>0</v>
      </c>
      <c r="Q34" s="95">
        <v>0</v>
      </c>
      <c r="R34" s="95">
        <f t="shared" ref="R34:R40" si="20">N34</f>
        <v>1911940.8</v>
      </c>
      <c r="S34" s="95">
        <f t="shared" ref="S34:S40" si="21">N34/K34</f>
        <v>1955.1496062992128</v>
      </c>
      <c r="T34" s="78">
        <v>3605.25</v>
      </c>
      <c r="U34" s="96" t="s">
        <v>119</v>
      </c>
      <c r="V34" s="85">
        <f t="shared" si="18"/>
        <v>1650.1003937007872</v>
      </c>
      <c r="W34" s="84">
        <f t="shared" si="19"/>
        <v>1650.1003937007872</v>
      </c>
      <c r="X34" s="104"/>
    </row>
    <row r="35" spans="1:24" s="86" customFormat="1" ht="9.75" customHeight="1">
      <c r="A35" s="87">
        <v>2</v>
      </c>
      <c r="B35" s="117" t="s">
        <v>138</v>
      </c>
      <c r="C35" s="118" t="s">
        <v>125</v>
      </c>
      <c r="D35" s="118" t="s">
        <v>52</v>
      </c>
      <c r="E35" s="119" t="s">
        <v>129</v>
      </c>
      <c r="F35" s="92"/>
      <c r="G35" s="120" t="s">
        <v>33</v>
      </c>
      <c r="H35" s="120" t="s">
        <v>21</v>
      </c>
      <c r="I35" s="120" t="s">
        <v>20</v>
      </c>
      <c r="J35" s="121">
        <v>3101.9</v>
      </c>
      <c r="K35" s="121">
        <v>2743.8</v>
      </c>
      <c r="L35" s="121">
        <v>2743.8</v>
      </c>
      <c r="M35" s="122">
        <v>151</v>
      </c>
      <c r="N35" s="94">
        <f>'Приложение 2'!E35</f>
        <v>3638727.6</v>
      </c>
      <c r="O35" s="95">
        <v>0</v>
      </c>
      <c r="P35" s="95">
        <v>0</v>
      </c>
      <c r="Q35" s="95">
        <v>0</v>
      </c>
      <c r="R35" s="95">
        <f t="shared" si="20"/>
        <v>3638727.6</v>
      </c>
      <c r="S35" s="95">
        <f t="shared" si="21"/>
        <v>1326.1635687732341</v>
      </c>
      <c r="T35" s="78">
        <v>4180</v>
      </c>
      <c r="U35" s="96" t="s">
        <v>119</v>
      </c>
      <c r="V35" s="85">
        <f t="shared" si="18"/>
        <v>2853.8364312267659</v>
      </c>
      <c r="W35" s="84">
        <f t="shared" si="19"/>
        <v>2853.8364312267659</v>
      </c>
      <c r="X35" s="104"/>
    </row>
    <row r="36" spans="1:24" s="86" customFormat="1" ht="9.75" customHeight="1">
      <c r="A36" s="87">
        <v>3</v>
      </c>
      <c r="B36" s="117" t="s">
        <v>139</v>
      </c>
      <c r="C36" s="118" t="s">
        <v>125</v>
      </c>
      <c r="D36" s="118" t="s">
        <v>52</v>
      </c>
      <c r="E36" s="119" t="s">
        <v>124</v>
      </c>
      <c r="F36" s="92"/>
      <c r="G36" s="120" t="s">
        <v>33</v>
      </c>
      <c r="H36" s="120" t="s">
        <v>21</v>
      </c>
      <c r="I36" s="120" t="s">
        <v>25</v>
      </c>
      <c r="J36" s="121">
        <v>6617.5</v>
      </c>
      <c r="K36" s="121">
        <v>5959.5</v>
      </c>
      <c r="L36" s="121">
        <v>346</v>
      </c>
      <c r="M36" s="122">
        <v>271</v>
      </c>
      <c r="N36" s="94">
        <f>'Приложение 2'!E36</f>
        <v>6041208</v>
      </c>
      <c r="O36" s="95">
        <v>0</v>
      </c>
      <c r="P36" s="95">
        <v>0</v>
      </c>
      <c r="Q36" s="95">
        <v>0</v>
      </c>
      <c r="R36" s="95">
        <f t="shared" si="20"/>
        <v>6041208</v>
      </c>
      <c r="S36" s="95">
        <f t="shared" si="21"/>
        <v>1013.7105461867607</v>
      </c>
      <c r="T36" s="78">
        <v>4180</v>
      </c>
      <c r="U36" s="96" t="s">
        <v>119</v>
      </c>
      <c r="V36" s="85">
        <f t="shared" si="18"/>
        <v>3166.2894538132396</v>
      </c>
      <c r="W36" s="84">
        <f t="shared" si="19"/>
        <v>3166.2894538132396</v>
      </c>
      <c r="X36" s="104"/>
    </row>
    <row r="37" spans="1:24" s="86" customFormat="1" ht="9.75" customHeight="1">
      <c r="A37" s="87">
        <v>4</v>
      </c>
      <c r="B37" s="117" t="s">
        <v>140</v>
      </c>
      <c r="C37" s="118" t="s">
        <v>125</v>
      </c>
      <c r="D37" s="118" t="s">
        <v>52</v>
      </c>
      <c r="E37" s="119" t="s">
        <v>79</v>
      </c>
      <c r="F37" s="92"/>
      <c r="G37" s="120" t="s">
        <v>33</v>
      </c>
      <c r="H37" s="120" t="s">
        <v>21</v>
      </c>
      <c r="I37" s="120" t="s">
        <v>24</v>
      </c>
      <c r="J37" s="121">
        <v>5815.1</v>
      </c>
      <c r="K37" s="121">
        <v>5145.8</v>
      </c>
      <c r="L37" s="121">
        <v>278</v>
      </c>
      <c r="M37" s="122">
        <v>226</v>
      </c>
      <c r="N37" s="94">
        <f>'Приложение 2'!E37</f>
        <v>4940988</v>
      </c>
      <c r="O37" s="95">
        <v>0</v>
      </c>
      <c r="P37" s="95">
        <v>0</v>
      </c>
      <c r="Q37" s="95">
        <v>0</v>
      </c>
      <c r="R37" s="95">
        <f t="shared" si="20"/>
        <v>4940988</v>
      </c>
      <c r="S37" s="95">
        <f t="shared" si="21"/>
        <v>960.19821990749733</v>
      </c>
      <c r="T37" s="78">
        <v>4180</v>
      </c>
      <c r="U37" s="96" t="s">
        <v>119</v>
      </c>
      <c r="V37" s="85">
        <f t="shared" si="18"/>
        <v>3219.8017800925027</v>
      </c>
      <c r="W37" s="84">
        <f t="shared" si="19"/>
        <v>3219.8017800925027</v>
      </c>
      <c r="X37" s="104"/>
    </row>
    <row r="38" spans="1:24" s="86" customFormat="1" ht="9.75" customHeight="1">
      <c r="A38" s="87">
        <v>5</v>
      </c>
      <c r="B38" s="117" t="s">
        <v>141</v>
      </c>
      <c r="C38" s="118" t="s">
        <v>125</v>
      </c>
      <c r="D38" s="118" t="s">
        <v>53</v>
      </c>
      <c r="E38" s="119" t="s">
        <v>51</v>
      </c>
      <c r="F38" s="92"/>
      <c r="G38" s="120" t="s">
        <v>33</v>
      </c>
      <c r="H38" s="120" t="s">
        <v>19</v>
      </c>
      <c r="I38" s="120" t="s">
        <v>19</v>
      </c>
      <c r="J38" s="121">
        <v>1675.8</v>
      </c>
      <c r="K38" s="121">
        <v>1529.4</v>
      </c>
      <c r="L38" s="121">
        <v>1529.4</v>
      </c>
      <c r="M38" s="122">
        <v>81</v>
      </c>
      <c r="N38" s="94">
        <f>'Приложение 2'!E38</f>
        <v>3069066</v>
      </c>
      <c r="O38" s="95">
        <v>0</v>
      </c>
      <c r="P38" s="95">
        <v>0</v>
      </c>
      <c r="Q38" s="95">
        <v>0</v>
      </c>
      <c r="R38" s="95">
        <f t="shared" si="20"/>
        <v>3069066</v>
      </c>
      <c r="S38" s="95">
        <f t="shared" si="21"/>
        <v>2006.7124362495094</v>
      </c>
      <c r="T38" s="78">
        <v>3605.25</v>
      </c>
      <c r="U38" s="96" t="s">
        <v>119</v>
      </c>
      <c r="V38" s="85">
        <f t="shared" si="18"/>
        <v>1598.5375637504906</v>
      </c>
      <c r="W38" s="84">
        <f t="shared" si="19"/>
        <v>1598.5375637504906</v>
      </c>
      <c r="X38" s="104"/>
    </row>
    <row r="39" spans="1:24" s="86" customFormat="1" ht="9.75" customHeight="1">
      <c r="A39" s="87">
        <v>6</v>
      </c>
      <c r="B39" s="117" t="s">
        <v>142</v>
      </c>
      <c r="C39" s="118" t="s">
        <v>125</v>
      </c>
      <c r="D39" s="118" t="s">
        <v>53</v>
      </c>
      <c r="E39" s="119" t="s">
        <v>130</v>
      </c>
      <c r="F39" s="92"/>
      <c r="G39" s="120" t="s">
        <v>33</v>
      </c>
      <c r="H39" s="120" t="s">
        <v>19</v>
      </c>
      <c r="I39" s="120" t="s">
        <v>19</v>
      </c>
      <c r="J39" s="121">
        <v>1646</v>
      </c>
      <c r="K39" s="121">
        <v>1518.2</v>
      </c>
      <c r="L39" s="121">
        <v>1518.2</v>
      </c>
      <c r="M39" s="122">
        <v>67</v>
      </c>
      <c r="N39" s="94">
        <f>'Приложение 2'!E39</f>
        <v>3069066</v>
      </c>
      <c r="O39" s="95">
        <v>0</v>
      </c>
      <c r="P39" s="95">
        <v>0</v>
      </c>
      <c r="Q39" s="95">
        <v>0</v>
      </c>
      <c r="R39" s="95">
        <f t="shared" si="20"/>
        <v>3069066</v>
      </c>
      <c r="S39" s="95">
        <f t="shared" si="21"/>
        <v>2021.5162692662363</v>
      </c>
      <c r="T39" s="78">
        <v>3605.25</v>
      </c>
      <c r="U39" s="96" t="s">
        <v>119</v>
      </c>
      <c r="V39" s="85">
        <f t="shared" si="18"/>
        <v>1583.7337307337637</v>
      </c>
      <c r="W39" s="84">
        <f t="shared" si="19"/>
        <v>1583.7337307337637</v>
      </c>
      <c r="X39" s="104"/>
    </row>
    <row r="40" spans="1:24" s="86" customFormat="1" ht="9.75" customHeight="1">
      <c r="A40" s="87">
        <v>7</v>
      </c>
      <c r="B40" s="117" t="s">
        <v>143</v>
      </c>
      <c r="C40" s="118" t="s">
        <v>125</v>
      </c>
      <c r="D40" s="118" t="s">
        <v>53</v>
      </c>
      <c r="E40" s="119" t="s">
        <v>128</v>
      </c>
      <c r="F40" s="92"/>
      <c r="G40" s="120" t="s">
        <v>33</v>
      </c>
      <c r="H40" s="120" t="s">
        <v>20</v>
      </c>
      <c r="I40" s="120" t="s">
        <v>17</v>
      </c>
      <c r="J40" s="121">
        <v>2764.4</v>
      </c>
      <c r="K40" s="121">
        <v>1790.8</v>
      </c>
      <c r="L40" s="121">
        <v>1134</v>
      </c>
      <c r="M40" s="122">
        <v>159</v>
      </c>
      <c r="N40" s="94">
        <f>'Приложение 2'!E40</f>
        <v>3654420</v>
      </c>
      <c r="O40" s="95">
        <v>0</v>
      </c>
      <c r="P40" s="95">
        <v>0</v>
      </c>
      <c r="Q40" s="95">
        <v>0</v>
      </c>
      <c r="R40" s="95">
        <f t="shared" si="20"/>
        <v>3654420</v>
      </c>
      <c r="S40" s="95">
        <f t="shared" si="21"/>
        <v>2040.6633906633908</v>
      </c>
      <c r="T40" s="78">
        <v>3605.25</v>
      </c>
      <c r="U40" s="96" t="s">
        <v>119</v>
      </c>
      <c r="V40" s="85">
        <f t="shared" ref="V40:V41" si="22">T40-S40</f>
        <v>1564.5866093366092</v>
      </c>
      <c r="W40" s="84">
        <f t="shared" si="19"/>
        <v>1564.5866093366092</v>
      </c>
      <c r="X40" s="104"/>
    </row>
    <row r="41" spans="1:24" s="86" customFormat="1" ht="24" customHeight="1">
      <c r="A41" s="166" t="s">
        <v>67</v>
      </c>
      <c r="B41" s="167"/>
      <c r="C41" s="89"/>
      <c r="D41" s="89"/>
      <c r="E41" s="90" t="s">
        <v>99</v>
      </c>
      <c r="F41" s="92" t="s">
        <v>99</v>
      </c>
      <c r="G41" s="92" t="s">
        <v>99</v>
      </c>
      <c r="H41" s="92" t="s">
        <v>99</v>
      </c>
      <c r="I41" s="92" t="s">
        <v>99</v>
      </c>
      <c r="J41" s="94">
        <f t="shared" ref="J41:R41" si="23">SUM(J34:J40)</f>
        <v>22672.400000000001</v>
      </c>
      <c r="K41" s="94">
        <f>SUM(K34:K40)</f>
        <v>19665.399999999998</v>
      </c>
      <c r="L41" s="94">
        <f t="shared" si="23"/>
        <v>8527.2999999999993</v>
      </c>
      <c r="M41" s="122">
        <f t="shared" si="23"/>
        <v>994</v>
      </c>
      <c r="N41" s="94">
        <f t="shared" si="23"/>
        <v>26325416.399999999</v>
      </c>
      <c r="O41" s="94">
        <f t="shared" si="23"/>
        <v>0</v>
      </c>
      <c r="P41" s="94">
        <f t="shared" si="23"/>
        <v>0</v>
      </c>
      <c r="Q41" s="94">
        <f t="shared" si="23"/>
        <v>0</v>
      </c>
      <c r="R41" s="94">
        <f t="shared" si="23"/>
        <v>26325416.399999999</v>
      </c>
      <c r="S41" s="95">
        <f>N41/K41</f>
        <v>1338.6667141273506</v>
      </c>
      <c r="T41" s="95"/>
      <c r="U41" s="96"/>
      <c r="V41" s="85">
        <f t="shared" si="22"/>
        <v>-1338.6667141273506</v>
      </c>
      <c r="W41" s="84">
        <f t="shared" si="19"/>
        <v>-1338.6667141273506</v>
      </c>
      <c r="X41" s="104"/>
    </row>
    <row r="43" spans="1:24" ht="27.75" customHeight="1">
      <c r="A43" s="20">
        <f>7+5+10</f>
        <v>22</v>
      </c>
      <c r="J43" s="16">
        <f>J40+J39+J38+J37+J36+J35+J34+J30+J29+J28+J27+J26+J22+J21+J20+J19+J18+J17+J16+J15+J14+J13+J12</f>
        <v>62954.279999999992</v>
      </c>
      <c r="K43" s="16">
        <f t="shared" ref="K43:R43" si="24">K40+K39+K38+K37+K36+K35+K34+K30+K29+K28+K27+K26+K22+K21+K20+K19+K18+K17+K16+K15+K14+K13+K12</f>
        <v>53904.079999999994</v>
      </c>
      <c r="L43" s="16">
        <f t="shared" si="24"/>
        <v>34039.5</v>
      </c>
      <c r="M43" s="16">
        <f t="shared" si="24"/>
        <v>2901</v>
      </c>
      <c r="N43" s="16">
        <f t="shared" si="24"/>
        <v>83562151.150000021</v>
      </c>
      <c r="O43" s="16">
        <f t="shared" si="24"/>
        <v>0</v>
      </c>
      <c r="P43" s="16">
        <f t="shared" si="24"/>
        <v>0</v>
      </c>
      <c r="Q43" s="16">
        <f t="shared" si="24"/>
        <v>0</v>
      </c>
      <c r="R43" s="16">
        <f t="shared" si="24"/>
        <v>83562151.150000021</v>
      </c>
    </row>
    <row r="44" spans="1:24" ht="27.75" customHeight="1">
      <c r="N44" s="16" t="s">
        <v>200</v>
      </c>
    </row>
  </sheetData>
  <sheetProtection selectLockedCells="1" selectUnlockedCells="1"/>
  <mergeCells count="31">
    <mergeCell ref="A41:B41"/>
    <mergeCell ref="K32:L32"/>
    <mergeCell ref="A25:U25"/>
    <mergeCell ref="A31:B31"/>
    <mergeCell ref="A24:U24"/>
    <mergeCell ref="A33:U33"/>
    <mergeCell ref="A23:B23"/>
    <mergeCell ref="A11:U11"/>
    <mergeCell ref="A10:U10"/>
    <mergeCell ref="G4:G7"/>
    <mergeCell ref="B4:B7"/>
    <mergeCell ref="S4:S6"/>
    <mergeCell ref="K4:L4"/>
    <mergeCell ref="E5:E7"/>
    <mergeCell ref="A4:A7"/>
    <mergeCell ref="F5:F7"/>
    <mergeCell ref="K5:K6"/>
    <mergeCell ref="T4:T6"/>
    <mergeCell ref="M4:M6"/>
    <mergeCell ref="H4:H7"/>
    <mergeCell ref="L5:L6"/>
    <mergeCell ref="J4:J6"/>
    <mergeCell ref="I4:I7"/>
    <mergeCell ref="U4:U7"/>
    <mergeCell ref="O1:U1"/>
    <mergeCell ref="O2:V2"/>
    <mergeCell ref="O5:R5"/>
    <mergeCell ref="N4:R4"/>
    <mergeCell ref="N5:N6"/>
    <mergeCell ref="A3:U3"/>
    <mergeCell ref="E4:F4"/>
  </mergeCells>
  <phoneticPr fontId="2" type="noConversion"/>
  <pageMargins left="0.35433070866141736" right="0.19685039370078741" top="0.59055118110236227" bottom="0.43307086614173229" header="1.1023622047244095" footer="0.19685039370078741"/>
  <pageSetup paperSize="9" scale="88" orientation="landscape" r:id="rId1"/>
  <headerFooter alignWithMargins="0">
    <oddFooter>&amp;C&amp;"Arial Narrow,обычный"&amp;7&amp;P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Y40"/>
  <sheetViews>
    <sheetView zoomScale="150" zoomScaleNormal="150" zoomScaleSheetLayoutView="150" workbookViewId="0">
      <selection activeCell="N1" sqref="N1:V1"/>
    </sheetView>
  </sheetViews>
  <sheetFormatPr defaultRowHeight="12.75"/>
  <cols>
    <col min="1" max="1" width="3.5" style="11" customWidth="1"/>
    <col min="2" max="2" width="36" style="11" customWidth="1"/>
    <col min="3" max="3" width="14.6640625" style="32" hidden="1" customWidth="1"/>
    <col min="4" max="4" width="13.5" style="32" hidden="1" customWidth="1"/>
    <col min="5" max="5" width="12" style="9" customWidth="1"/>
    <col min="6" max="6" width="12.1640625" style="9" customWidth="1"/>
    <col min="7" max="7" width="3.83203125" style="27" customWidth="1"/>
    <col min="8" max="8" width="6.6640625" style="12" customWidth="1"/>
    <col min="9" max="9" width="8.1640625" style="9" customWidth="1"/>
    <col min="10" max="10" width="13.6640625" style="19" hidden="1" customWidth="1"/>
    <col min="11" max="11" width="8.33203125" style="19" hidden="1" customWidth="1"/>
    <col min="12" max="12" width="10.83203125" style="9" customWidth="1"/>
    <col min="13" max="13" width="5.33203125" style="12" customWidth="1"/>
    <col min="14" max="14" width="7.33203125" style="12" customWidth="1"/>
    <col min="15" max="15" width="6.33203125" style="12" customWidth="1"/>
    <col min="16" max="16" width="10" style="12" customWidth="1"/>
    <col min="17" max="17" width="3.83203125" style="12" customWidth="1"/>
    <col min="18" max="18" width="4.33203125" style="12" customWidth="1"/>
    <col min="19" max="19" width="8.1640625" style="12" customWidth="1"/>
    <col min="20" max="20" width="7.83203125" style="12" customWidth="1"/>
    <col min="21" max="21" width="8.33203125" style="12" customWidth="1"/>
    <col min="22" max="22" width="5.6640625" style="12" customWidth="1"/>
    <col min="23" max="23" width="0.1640625" style="11" customWidth="1"/>
    <col min="24" max="24" width="14.6640625" style="11" customWidth="1"/>
    <col min="25" max="25" width="11" style="11" customWidth="1"/>
    <col min="26" max="26" width="14.33203125" style="11" bestFit="1" customWidth="1"/>
    <col min="27" max="27" width="12" style="11" bestFit="1" customWidth="1"/>
    <col min="28" max="28" width="19" style="11" customWidth="1"/>
    <col min="29" max="29" width="9.33203125" style="11"/>
    <col min="30" max="30" width="15.33203125" style="11" customWidth="1"/>
    <col min="31" max="31" width="12" style="11" customWidth="1"/>
    <col min="32" max="34" width="9.33203125" style="11"/>
    <col min="35" max="35" width="14" style="11" customWidth="1"/>
    <col min="36" max="16384" width="9.33203125" style="11"/>
  </cols>
  <sheetData>
    <row r="1" spans="1:25" ht="42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93" t="s">
        <v>209</v>
      </c>
      <c r="O1" s="193"/>
      <c r="P1" s="193"/>
      <c r="Q1" s="193"/>
      <c r="R1" s="193"/>
      <c r="S1" s="193"/>
      <c r="T1" s="193"/>
      <c r="U1" s="193"/>
      <c r="V1" s="193"/>
      <c r="W1" s="146"/>
      <c r="X1" s="17"/>
    </row>
    <row r="2" spans="1:25" ht="78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93" t="s">
        <v>204</v>
      </c>
      <c r="O2" s="193"/>
      <c r="P2" s="193"/>
      <c r="Q2" s="193"/>
      <c r="R2" s="193"/>
      <c r="S2" s="193"/>
      <c r="T2" s="193"/>
      <c r="U2" s="193"/>
      <c r="V2" s="193"/>
      <c r="W2" s="193"/>
      <c r="X2" s="17"/>
    </row>
    <row r="3" spans="1:25" ht="45" customHeight="1">
      <c r="A3" s="192" t="s">
        <v>208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7"/>
      <c r="X3" s="17"/>
    </row>
    <row r="4" spans="1:25" ht="21" customHeight="1">
      <c r="A4" s="188" t="s">
        <v>100</v>
      </c>
      <c r="B4" s="188" t="s">
        <v>11</v>
      </c>
      <c r="C4" s="123"/>
      <c r="D4" s="124"/>
      <c r="E4" s="197" t="s">
        <v>35</v>
      </c>
      <c r="F4" s="188" t="s">
        <v>102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 t="s">
        <v>36</v>
      </c>
      <c r="T4" s="188"/>
      <c r="U4" s="188"/>
      <c r="V4" s="188"/>
      <c r="W4" s="17"/>
      <c r="X4" s="17"/>
    </row>
    <row r="5" spans="1:25" ht="78" customHeight="1">
      <c r="A5" s="188"/>
      <c r="B5" s="188"/>
      <c r="C5" s="123"/>
      <c r="D5" s="124"/>
      <c r="E5" s="197"/>
      <c r="F5" s="78" t="s">
        <v>37</v>
      </c>
      <c r="G5" s="188" t="s">
        <v>38</v>
      </c>
      <c r="H5" s="188"/>
      <c r="I5" s="188" t="s">
        <v>39</v>
      </c>
      <c r="J5" s="188"/>
      <c r="K5" s="188"/>
      <c r="L5" s="188"/>
      <c r="M5" s="188" t="s">
        <v>40</v>
      </c>
      <c r="N5" s="188"/>
      <c r="O5" s="188" t="s">
        <v>41</v>
      </c>
      <c r="P5" s="188"/>
      <c r="Q5" s="188" t="s">
        <v>42</v>
      </c>
      <c r="R5" s="188"/>
      <c r="S5" s="125" t="s">
        <v>6</v>
      </c>
      <c r="T5" s="125" t="s">
        <v>7</v>
      </c>
      <c r="U5" s="126" t="s">
        <v>8</v>
      </c>
      <c r="V5" s="126" t="s">
        <v>9</v>
      </c>
      <c r="W5" s="18"/>
      <c r="X5" s="14"/>
      <c r="Y5" s="14"/>
    </row>
    <row r="6" spans="1:25" ht="15" customHeight="1">
      <c r="A6" s="188"/>
      <c r="B6" s="188"/>
      <c r="C6" s="123"/>
      <c r="D6" s="124"/>
      <c r="E6" s="78" t="s">
        <v>86</v>
      </c>
      <c r="F6" s="78" t="s">
        <v>16</v>
      </c>
      <c r="G6" s="80" t="s">
        <v>43</v>
      </c>
      <c r="H6" s="126" t="s">
        <v>16</v>
      </c>
      <c r="I6" s="78" t="s">
        <v>103</v>
      </c>
      <c r="J6" s="127"/>
      <c r="K6" s="127"/>
      <c r="L6" s="78" t="s">
        <v>16</v>
      </c>
      <c r="M6" s="126" t="s">
        <v>103</v>
      </c>
      <c r="N6" s="126" t="s">
        <v>16</v>
      </c>
      <c r="O6" s="126" t="s">
        <v>103</v>
      </c>
      <c r="P6" s="126" t="s">
        <v>16</v>
      </c>
      <c r="Q6" s="126" t="s">
        <v>104</v>
      </c>
      <c r="R6" s="126" t="s">
        <v>16</v>
      </c>
      <c r="S6" s="126" t="s">
        <v>16</v>
      </c>
      <c r="T6" s="126" t="s">
        <v>16</v>
      </c>
      <c r="U6" s="126" t="s">
        <v>16</v>
      </c>
      <c r="V6" s="126" t="s">
        <v>16</v>
      </c>
      <c r="W6" s="17"/>
      <c r="X6" s="17"/>
    </row>
    <row r="7" spans="1:25" ht="9" customHeight="1">
      <c r="A7" s="126" t="s">
        <v>17</v>
      </c>
      <c r="B7" s="126" t="s">
        <v>18</v>
      </c>
      <c r="C7" s="123"/>
      <c r="D7" s="124"/>
      <c r="E7" s="126" t="s">
        <v>19</v>
      </c>
      <c r="F7" s="78" t="s">
        <v>20</v>
      </c>
      <c r="G7" s="80" t="s">
        <v>21</v>
      </c>
      <c r="H7" s="126" t="s">
        <v>22</v>
      </c>
      <c r="I7" s="78" t="s">
        <v>23</v>
      </c>
      <c r="J7" s="127"/>
      <c r="K7" s="127"/>
      <c r="L7" s="78" t="s">
        <v>24</v>
      </c>
      <c r="M7" s="126" t="s">
        <v>25</v>
      </c>
      <c r="N7" s="126" t="s">
        <v>26</v>
      </c>
      <c r="O7" s="126" t="s">
        <v>27</v>
      </c>
      <c r="P7" s="126" t="s">
        <v>28</v>
      </c>
      <c r="Q7" s="126" t="s">
        <v>29</v>
      </c>
      <c r="R7" s="126" t="s">
        <v>30</v>
      </c>
      <c r="S7" s="126" t="s">
        <v>31</v>
      </c>
      <c r="T7" s="126" t="s">
        <v>32</v>
      </c>
      <c r="U7" s="126">
        <v>17</v>
      </c>
      <c r="V7" s="126">
        <v>18</v>
      </c>
      <c r="W7" s="17"/>
      <c r="X7" s="17"/>
    </row>
    <row r="8" spans="1:25" ht="23.25" customHeight="1">
      <c r="A8" s="126"/>
      <c r="B8" s="126" t="s">
        <v>202</v>
      </c>
      <c r="C8" s="123"/>
      <c r="D8" s="124"/>
      <c r="E8" s="78">
        <f>E11+E25+E33</f>
        <v>85084618.949999988</v>
      </c>
      <c r="F8" s="78">
        <f t="shared" ref="F8:V8" si="0">F11+F25+F33</f>
        <v>17847267.43</v>
      </c>
      <c r="G8" s="78">
        <f t="shared" si="0"/>
        <v>0</v>
      </c>
      <c r="H8" s="78">
        <f t="shared" si="0"/>
        <v>0</v>
      </c>
      <c r="I8" s="78">
        <f t="shared" si="0"/>
        <v>19803</v>
      </c>
      <c r="J8" s="78">
        <f t="shared" si="0"/>
        <v>0</v>
      </c>
      <c r="K8" s="78">
        <f t="shared" si="0"/>
        <v>33513.14</v>
      </c>
      <c r="L8" s="78">
        <f t="shared" si="0"/>
        <v>64985530.520000003</v>
      </c>
      <c r="M8" s="78">
        <f t="shared" si="0"/>
        <v>0</v>
      </c>
      <c r="N8" s="78">
        <f t="shared" si="0"/>
        <v>0</v>
      </c>
      <c r="O8" s="78">
        <f t="shared" si="0"/>
        <v>957</v>
      </c>
      <c r="P8" s="78">
        <f t="shared" si="0"/>
        <v>2251821</v>
      </c>
      <c r="Q8" s="78">
        <f t="shared" si="0"/>
        <v>0</v>
      </c>
      <c r="R8" s="78">
        <f t="shared" si="0"/>
        <v>0</v>
      </c>
      <c r="S8" s="78">
        <f t="shared" si="0"/>
        <v>0</v>
      </c>
      <c r="T8" s="78">
        <f t="shared" si="0"/>
        <v>0</v>
      </c>
      <c r="U8" s="78">
        <f t="shared" si="0"/>
        <v>0</v>
      </c>
      <c r="V8" s="78">
        <f t="shared" si="0"/>
        <v>0</v>
      </c>
      <c r="W8" s="17"/>
      <c r="X8" s="74"/>
    </row>
    <row r="9" spans="1:25" ht="9" customHeight="1">
      <c r="A9" s="126"/>
      <c r="B9" s="126"/>
      <c r="C9" s="123"/>
      <c r="D9" s="124"/>
      <c r="E9" s="126"/>
      <c r="F9" s="78"/>
      <c r="G9" s="80"/>
      <c r="H9" s="171">
        <v>2017</v>
      </c>
      <c r="I9" s="172"/>
      <c r="J9" s="172"/>
      <c r="K9" s="172"/>
      <c r="L9" s="173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7"/>
      <c r="X9" s="17"/>
    </row>
    <row r="10" spans="1:25" ht="9.75" customHeight="1">
      <c r="A10" s="194" t="s">
        <v>66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7"/>
      <c r="X10" s="17"/>
    </row>
    <row r="11" spans="1:25" ht="22.5" customHeight="1">
      <c r="A11" s="196" t="s">
        <v>65</v>
      </c>
      <c r="B11" s="196"/>
      <c r="C11" s="123"/>
      <c r="D11" s="123"/>
      <c r="E11" s="78">
        <f>SUM(E12:E22)</f>
        <v>29874759.960000001</v>
      </c>
      <c r="F11" s="78">
        <f t="shared" ref="F11" si="1">SUM(F12:F22)</f>
        <v>2754528.04</v>
      </c>
      <c r="G11" s="78">
        <f t="shared" ref="G11" si="2">SUM(G12:G22)</f>
        <v>0</v>
      </c>
      <c r="H11" s="78">
        <f t="shared" ref="H11" si="3">SUM(H12:H22)</f>
        <v>0</v>
      </c>
      <c r="I11" s="78">
        <f t="shared" ref="I11" si="4">SUM(I12:I22)</f>
        <v>8230.1</v>
      </c>
      <c r="J11" s="78">
        <f t="shared" ref="J11" si="5">SUM(J12:J22)</f>
        <v>0</v>
      </c>
      <c r="K11" s="78">
        <f t="shared" ref="K11" si="6">SUM(K12:K22)</f>
        <v>33513.14</v>
      </c>
      <c r="L11" s="78">
        <f t="shared" ref="L11" si="7">SUM(L12:L22)</f>
        <v>27120231.920000002</v>
      </c>
      <c r="M11" s="78">
        <f t="shared" ref="M11" si="8">SUM(M12:M22)</f>
        <v>0</v>
      </c>
      <c r="N11" s="78">
        <f t="shared" ref="N11" si="9">SUM(N12:N22)</f>
        <v>0</v>
      </c>
      <c r="O11" s="78">
        <f t="shared" ref="O11" si="10">SUM(O12:O22)</f>
        <v>0</v>
      </c>
      <c r="P11" s="78">
        <f t="shared" ref="P11" si="11">SUM(P12:P22)</f>
        <v>0</v>
      </c>
      <c r="Q11" s="78">
        <f t="shared" ref="Q11" si="12">SUM(Q12:Q22)</f>
        <v>0</v>
      </c>
      <c r="R11" s="78">
        <f t="shared" ref="R11" si="13">SUM(R12:R22)</f>
        <v>0</v>
      </c>
      <c r="S11" s="78">
        <f t="shared" ref="S11" si="14">SUM(S12:S22)</f>
        <v>0</v>
      </c>
      <c r="T11" s="78">
        <f t="shared" ref="T11" si="15">SUM(T12:T22)</f>
        <v>0</v>
      </c>
      <c r="U11" s="78">
        <f t="shared" ref="U11:V11" si="16">SUM(U12:U22)</f>
        <v>0</v>
      </c>
      <c r="V11" s="78">
        <f t="shared" si="16"/>
        <v>0</v>
      </c>
      <c r="W11" s="17"/>
      <c r="X11" s="70"/>
      <c r="Y11" s="23"/>
    </row>
    <row r="12" spans="1:25" ht="9" customHeight="1">
      <c r="A12" s="128">
        <v>1</v>
      </c>
      <c r="B12" s="99" t="s">
        <v>68</v>
      </c>
      <c r="C12" s="91" t="s">
        <v>168</v>
      </c>
      <c r="D12" s="91"/>
      <c r="E12" s="78">
        <f t="shared" ref="E12:E21" si="17">F12+H12+L12+N12+P12+R12+S12+T12+U12+V12</f>
        <v>1897017.76</v>
      </c>
      <c r="F12" s="78">
        <f>'Приложение 1'!K12*'Приложение 2'!K12</f>
        <v>1897017.76</v>
      </c>
      <c r="G12" s="80">
        <v>0</v>
      </c>
      <c r="H12" s="78">
        <v>0</v>
      </c>
      <c r="I12" s="78">
        <v>0</v>
      </c>
      <c r="J12" s="78" t="s">
        <v>74</v>
      </c>
      <c r="K12" s="78">
        <f>(200+1060+170+260+190)*1.045</f>
        <v>1964.6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17"/>
      <c r="X12" s="17"/>
    </row>
    <row r="13" spans="1:25" ht="9" customHeight="1">
      <c r="A13" s="128">
        <v>2</v>
      </c>
      <c r="B13" s="99" t="s">
        <v>82</v>
      </c>
      <c r="C13" s="91" t="s">
        <v>167</v>
      </c>
      <c r="D13" s="91"/>
      <c r="E13" s="78">
        <f t="shared" si="17"/>
        <v>4102968.87</v>
      </c>
      <c r="F13" s="78">
        <v>0</v>
      </c>
      <c r="G13" s="80">
        <v>0</v>
      </c>
      <c r="H13" s="78">
        <v>0</v>
      </c>
      <c r="I13" s="78">
        <v>1193.4000000000001</v>
      </c>
      <c r="J13" s="129" t="s">
        <v>53</v>
      </c>
      <c r="K13" s="129">
        <v>3438.05</v>
      </c>
      <c r="L13" s="78">
        <f t="shared" ref="L13:L21" si="18">ROUND(K13*I13,2)</f>
        <v>4102968.87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17"/>
      <c r="X13" s="17"/>
    </row>
    <row r="14" spans="1:25" ht="9" customHeight="1">
      <c r="A14" s="128">
        <v>3</v>
      </c>
      <c r="B14" s="99" t="s">
        <v>83</v>
      </c>
      <c r="C14" s="123" t="s">
        <v>167</v>
      </c>
      <c r="D14" s="123"/>
      <c r="E14" s="78">
        <f t="shared" si="17"/>
        <v>4896127.01</v>
      </c>
      <c r="F14" s="78">
        <v>0</v>
      </c>
      <c r="G14" s="80">
        <v>0</v>
      </c>
      <c r="H14" s="78">
        <v>0</v>
      </c>
      <c r="I14" s="78">
        <v>1424.1</v>
      </c>
      <c r="J14" s="129" t="s">
        <v>53</v>
      </c>
      <c r="K14" s="129">
        <v>3438.05</v>
      </c>
      <c r="L14" s="78">
        <f t="shared" si="18"/>
        <v>4896127.01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17"/>
      <c r="X14" s="17"/>
    </row>
    <row r="15" spans="1:25" ht="9" customHeight="1">
      <c r="A15" s="128">
        <v>4</v>
      </c>
      <c r="B15" s="99" t="s">
        <v>75</v>
      </c>
      <c r="C15" s="91" t="s">
        <v>167</v>
      </c>
      <c r="D15" s="91"/>
      <c r="E15" s="78">
        <f t="shared" si="17"/>
        <v>2369504.06</v>
      </c>
      <c r="F15" s="78">
        <v>0</v>
      </c>
      <c r="G15" s="80">
        <v>0</v>
      </c>
      <c r="H15" s="78">
        <v>0</v>
      </c>
      <c r="I15" s="78">
        <v>689.2</v>
      </c>
      <c r="J15" s="78" t="s">
        <v>53</v>
      </c>
      <c r="K15" s="78">
        <v>3438.05</v>
      </c>
      <c r="L15" s="78">
        <f t="shared" si="18"/>
        <v>2369504.06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17"/>
      <c r="X15" s="17"/>
    </row>
    <row r="16" spans="1:25" ht="9" customHeight="1">
      <c r="A16" s="128">
        <v>5</v>
      </c>
      <c r="B16" s="99" t="s">
        <v>84</v>
      </c>
      <c r="C16" s="123" t="s">
        <v>167</v>
      </c>
      <c r="D16" s="123"/>
      <c r="E16" s="78">
        <f t="shared" si="17"/>
        <v>1209162.19</v>
      </c>
      <c r="F16" s="78">
        <v>0</v>
      </c>
      <c r="G16" s="80">
        <v>0</v>
      </c>
      <c r="H16" s="78">
        <v>0</v>
      </c>
      <c r="I16" s="78">
        <v>351.7</v>
      </c>
      <c r="J16" s="129" t="s">
        <v>53</v>
      </c>
      <c r="K16" s="129">
        <v>3438.05</v>
      </c>
      <c r="L16" s="78">
        <f t="shared" si="18"/>
        <v>1209162.19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17"/>
      <c r="X16" s="17"/>
    </row>
    <row r="17" spans="1:25" ht="9" customHeight="1">
      <c r="A17" s="128">
        <v>6</v>
      </c>
      <c r="B17" s="99" t="s">
        <v>70</v>
      </c>
      <c r="C17" s="91" t="s">
        <v>167</v>
      </c>
      <c r="D17" s="91"/>
      <c r="E17" s="78">
        <f t="shared" si="17"/>
        <v>3263053.26</v>
      </c>
      <c r="F17" s="78">
        <v>0</v>
      </c>
      <c r="G17" s="80">
        <v>0</v>
      </c>
      <c r="H17" s="78">
        <v>0</v>
      </c>
      <c r="I17" s="78">
        <v>949.1</v>
      </c>
      <c r="J17" s="78" t="s">
        <v>53</v>
      </c>
      <c r="K17" s="78">
        <v>3438.05</v>
      </c>
      <c r="L17" s="78">
        <f t="shared" si="18"/>
        <v>3263053.26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17"/>
      <c r="X17" s="17"/>
    </row>
    <row r="18" spans="1:25" ht="9" customHeight="1">
      <c r="A18" s="128">
        <v>7</v>
      </c>
      <c r="B18" s="99" t="s">
        <v>69</v>
      </c>
      <c r="C18" s="91" t="s">
        <v>167</v>
      </c>
      <c r="D18" s="91"/>
      <c r="E18" s="78">
        <f t="shared" si="17"/>
        <v>2059391.95</v>
      </c>
      <c r="F18" s="78">
        <v>0</v>
      </c>
      <c r="G18" s="80">
        <v>0</v>
      </c>
      <c r="H18" s="78">
        <v>0</v>
      </c>
      <c r="I18" s="78">
        <v>599</v>
      </c>
      <c r="J18" s="78" t="s">
        <v>53</v>
      </c>
      <c r="K18" s="78">
        <v>3438.05</v>
      </c>
      <c r="L18" s="78">
        <f t="shared" si="18"/>
        <v>2059391.95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17"/>
      <c r="X18" s="17"/>
    </row>
    <row r="19" spans="1:25" ht="9" customHeight="1">
      <c r="A19" s="128">
        <v>8</v>
      </c>
      <c r="B19" s="99" t="s">
        <v>71</v>
      </c>
      <c r="C19" s="91" t="s">
        <v>167</v>
      </c>
      <c r="D19" s="91"/>
      <c r="E19" s="78">
        <f t="shared" si="17"/>
        <v>4325066.9000000004</v>
      </c>
      <c r="F19" s="78">
        <v>0</v>
      </c>
      <c r="G19" s="80">
        <v>0</v>
      </c>
      <c r="H19" s="78">
        <v>0</v>
      </c>
      <c r="I19" s="78">
        <v>1258</v>
      </c>
      <c r="J19" s="78" t="s">
        <v>53</v>
      </c>
      <c r="K19" s="78">
        <v>3438.05</v>
      </c>
      <c r="L19" s="78">
        <f t="shared" si="18"/>
        <v>4325066.9000000004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17"/>
      <c r="X19" s="17"/>
    </row>
    <row r="20" spans="1:25" ht="9" customHeight="1">
      <c r="A20" s="128">
        <v>9</v>
      </c>
      <c r="B20" s="99" t="s">
        <v>85</v>
      </c>
      <c r="C20" s="123" t="s">
        <v>167</v>
      </c>
      <c r="D20" s="123"/>
      <c r="E20" s="78">
        <f t="shared" si="17"/>
        <v>3216639.58</v>
      </c>
      <c r="F20" s="78">
        <v>0</v>
      </c>
      <c r="G20" s="80">
        <v>0</v>
      </c>
      <c r="H20" s="78">
        <v>0</v>
      </c>
      <c r="I20" s="78">
        <v>935.6</v>
      </c>
      <c r="J20" s="129" t="s">
        <v>53</v>
      </c>
      <c r="K20" s="129">
        <v>3438.05</v>
      </c>
      <c r="L20" s="78">
        <f t="shared" si="18"/>
        <v>3216639.58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17"/>
      <c r="X20" s="17"/>
    </row>
    <row r="21" spans="1:25" ht="9" customHeight="1">
      <c r="A21" s="128">
        <v>10</v>
      </c>
      <c r="B21" s="99" t="s">
        <v>72</v>
      </c>
      <c r="C21" s="91" t="s">
        <v>166</v>
      </c>
      <c r="D21" s="91"/>
      <c r="E21" s="78">
        <f t="shared" si="17"/>
        <v>1678318.1</v>
      </c>
      <c r="F21" s="78">
        <v>0</v>
      </c>
      <c r="G21" s="80">
        <v>0</v>
      </c>
      <c r="H21" s="78">
        <v>0</v>
      </c>
      <c r="I21" s="78">
        <v>830</v>
      </c>
      <c r="J21" s="78" t="s">
        <v>52</v>
      </c>
      <c r="K21" s="78">
        <v>2022.07</v>
      </c>
      <c r="L21" s="78">
        <f t="shared" si="18"/>
        <v>1678318.1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17"/>
      <c r="X21" s="17"/>
    </row>
    <row r="22" spans="1:25" ht="9" customHeight="1">
      <c r="A22" s="128">
        <v>11</v>
      </c>
      <c r="B22" s="99" t="s">
        <v>191</v>
      </c>
      <c r="C22" s="91"/>
      <c r="D22" s="91"/>
      <c r="E22" s="78">
        <f t="shared" ref="E22" si="19">F22+H22+L22+N22+P22+R22+S22+T22+U22+V22</f>
        <v>857510.28</v>
      </c>
      <c r="F22" s="78">
        <f>ROUND(2829.6*303.05,2)</f>
        <v>857510.28</v>
      </c>
      <c r="G22" s="80">
        <v>0</v>
      </c>
      <c r="H22" s="78">
        <v>0</v>
      </c>
      <c r="I22" s="78">
        <v>0</v>
      </c>
      <c r="J22" s="78" t="s">
        <v>52</v>
      </c>
      <c r="K22" s="78">
        <v>2022.07</v>
      </c>
      <c r="L22" s="78">
        <f t="shared" ref="L22" si="20">ROUND(K22*I22,2)</f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17"/>
      <c r="X22" s="17"/>
    </row>
    <row r="23" spans="1:25" ht="9" customHeight="1">
      <c r="A23" s="128"/>
      <c r="B23" s="99"/>
      <c r="C23" s="91"/>
      <c r="D23" s="91"/>
      <c r="E23" s="78"/>
      <c r="F23" s="78"/>
      <c r="G23" s="80"/>
      <c r="H23" s="198">
        <v>2018</v>
      </c>
      <c r="I23" s="199"/>
      <c r="J23" s="199"/>
      <c r="K23" s="199"/>
      <c r="L23" s="199"/>
      <c r="M23" s="200"/>
      <c r="N23" s="78"/>
      <c r="O23" s="78"/>
      <c r="P23" s="78"/>
      <c r="Q23" s="78"/>
      <c r="R23" s="78"/>
      <c r="S23" s="78"/>
      <c r="T23" s="78"/>
      <c r="U23" s="78"/>
      <c r="V23" s="78"/>
      <c r="W23" s="17"/>
      <c r="X23" s="17"/>
    </row>
    <row r="24" spans="1:25" ht="9.75" customHeight="1">
      <c r="A24" s="194" t="s">
        <v>66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7"/>
      <c r="X24" s="17"/>
    </row>
    <row r="25" spans="1:25" ht="22.5" customHeight="1">
      <c r="A25" s="196" t="s">
        <v>65</v>
      </c>
      <c r="B25" s="196"/>
      <c r="C25" s="123"/>
      <c r="D25" s="123"/>
      <c r="E25" s="78">
        <f>E26+E27+E28+E29+E30</f>
        <v>28884442.59</v>
      </c>
      <c r="F25" s="78">
        <f t="shared" ref="F25:V25" si="21">F26+F27+F28+F29+F30</f>
        <v>15092739.390000001</v>
      </c>
      <c r="G25" s="78">
        <f t="shared" si="21"/>
        <v>0</v>
      </c>
      <c r="H25" s="78">
        <f t="shared" si="21"/>
        <v>0</v>
      </c>
      <c r="I25" s="78">
        <f t="shared" si="21"/>
        <v>3568.3</v>
      </c>
      <c r="J25" s="78">
        <f t="shared" si="21"/>
        <v>0</v>
      </c>
      <c r="K25" s="78">
        <f t="shared" si="21"/>
        <v>0</v>
      </c>
      <c r="L25" s="78">
        <f t="shared" si="21"/>
        <v>11539882.199999999</v>
      </c>
      <c r="M25" s="78">
        <f t="shared" si="21"/>
        <v>0</v>
      </c>
      <c r="N25" s="78">
        <f t="shared" si="21"/>
        <v>0</v>
      </c>
      <c r="O25" s="78">
        <f t="shared" si="21"/>
        <v>957</v>
      </c>
      <c r="P25" s="78">
        <f t="shared" si="21"/>
        <v>2251821</v>
      </c>
      <c r="Q25" s="78">
        <f t="shared" si="21"/>
        <v>0</v>
      </c>
      <c r="R25" s="78">
        <f t="shared" si="21"/>
        <v>0</v>
      </c>
      <c r="S25" s="78">
        <f t="shared" si="21"/>
        <v>0</v>
      </c>
      <c r="T25" s="78">
        <f t="shared" si="21"/>
        <v>0</v>
      </c>
      <c r="U25" s="78">
        <f t="shared" si="21"/>
        <v>0</v>
      </c>
      <c r="V25" s="78">
        <f t="shared" si="21"/>
        <v>0</v>
      </c>
      <c r="W25" s="17"/>
      <c r="X25" s="70"/>
      <c r="Y25" s="23"/>
    </row>
    <row r="26" spans="1:25" ht="9" customHeight="1">
      <c r="A26" s="128">
        <v>1</v>
      </c>
      <c r="B26" s="130" t="s">
        <v>132</v>
      </c>
      <c r="C26" s="131" t="s">
        <v>125</v>
      </c>
      <c r="D26" s="132" t="s">
        <v>53</v>
      </c>
      <c r="E26" s="78">
        <f t="shared" ref="E26:E28" si="22">F26+H26+L26+N26+P26+R26+S26+T26+U26+V26</f>
        <v>3833260.2</v>
      </c>
      <c r="F26" s="78">
        <v>0</v>
      </c>
      <c r="G26" s="80">
        <v>0</v>
      </c>
      <c r="H26" s="78">
        <v>0</v>
      </c>
      <c r="I26" s="78">
        <v>1185.3</v>
      </c>
      <c r="J26" s="78"/>
      <c r="K26" s="78"/>
      <c r="L26" s="78">
        <f>ROUND(3234*I26,2)</f>
        <v>3833260.2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17"/>
      <c r="X26" s="17"/>
    </row>
    <row r="27" spans="1:25" ht="9" customHeight="1">
      <c r="A27" s="128">
        <v>2</v>
      </c>
      <c r="B27" s="130" t="s">
        <v>133</v>
      </c>
      <c r="C27" s="131" t="s">
        <v>169</v>
      </c>
      <c r="D27" s="132" t="s">
        <v>53</v>
      </c>
      <c r="E27" s="78">
        <f t="shared" si="22"/>
        <v>2251821</v>
      </c>
      <c r="F27" s="78">
        <v>0</v>
      </c>
      <c r="G27" s="80">
        <v>0</v>
      </c>
      <c r="H27" s="78">
        <v>0</v>
      </c>
      <c r="I27" s="78">
        <v>0</v>
      </c>
      <c r="J27" s="78"/>
      <c r="K27" s="78"/>
      <c r="L27" s="78">
        <v>0</v>
      </c>
      <c r="M27" s="78">
        <v>0</v>
      </c>
      <c r="N27" s="78">
        <v>0</v>
      </c>
      <c r="O27" s="78">
        <v>957</v>
      </c>
      <c r="P27" s="78">
        <f>ROUND(O27*2353,2)</f>
        <v>2251821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17"/>
      <c r="X27" s="17"/>
    </row>
    <row r="28" spans="1:25" ht="9" customHeight="1">
      <c r="A28" s="128">
        <v>3</v>
      </c>
      <c r="B28" s="130" t="s">
        <v>135</v>
      </c>
      <c r="C28" s="131" t="s">
        <v>125</v>
      </c>
      <c r="D28" s="132" t="s">
        <v>53</v>
      </c>
      <c r="E28" s="78">
        <f t="shared" si="22"/>
        <v>3858162</v>
      </c>
      <c r="F28" s="78">
        <v>0</v>
      </c>
      <c r="G28" s="80">
        <v>0</v>
      </c>
      <c r="H28" s="78">
        <v>0</v>
      </c>
      <c r="I28" s="78">
        <v>1193</v>
      </c>
      <c r="J28" s="78"/>
      <c r="K28" s="78"/>
      <c r="L28" s="78">
        <f>ROUND(3234*I28,2)</f>
        <v>3858162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17"/>
      <c r="X28" s="17"/>
    </row>
    <row r="29" spans="1:25" ht="9" customHeight="1">
      <c r="A29" s="87">
        <v>4</v>
      </c>
      <c r="B29" s="105" t="s">
        <v>131</v>
      </c>
      <c r="C29" s="133" t="s">
        <v>125</v>
      </c>
      <c r="D29" s="134" t="s">
        <v>53</v>
      </c>
      <c r="E29" s="78">
        <f>F29+H29+L29+N29+P29+R29+S29+T29+U29+V29</f>
        <v>3848460</v>
      </c>
      <c r="F29" s="78">
        <v>0</v>
      </c>
      <c r="G29" s="80">
        <v>0</v>
      </c>
      <c r="H29" s="78">
        <v>0</v>
      </c>
      <c r="I29" s="78">
        <v>1190</v>
      </c>
      <c r="J29" s="78"/>
      <c r="K29" s="78"/>
      <c r="L29" s="78">
        <f>ROUND(3234*I29,2)</f>
        <v>3848460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</row>
    <row r="30" spans="1:25" ht="18" customHeight="1">
      <c r="A30" s="87">
        <v>5</v>
      </c>
      <c r="B30" s="105" t="s">
        <v>134</v>
      </c>
      <c r="C30" s="133" t="s">
        <v>168</v>
      </c>
      <c r="D30" s="134" t="s">
        <v>52</v>
      </c>
      <c r="E30" s="78">
        <f>F30+H30+L30+N30+P30+R30+S30+T30+U30+V30</f>
        <v>15092739.390000001</v>
      </c>
      <c r="F30" s="78">
        <f>ROUND(5865.7*(210+270+1200+220+370+303.05),2)</f>
        <v>15092739.390000001</v>
      </c>
      <c r="G30" s="80">
        <v>0</v>
      </c>
      <c r="H30" s="78">
        <v>0</v>
      </c>
      <c r="I30" s="78">
        <v>0</v>
      </c>
      <c r="J30" s="78"/>
      <c r="K30" s="78"/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</row>
    <row r="31" spans="1:25" ht="9" customHeight="1">
      <c r="A31" s="128"/>
      <c r="B31" s="130"/>
      <c r="C31" s="131"/>
      <c r="D31" s="132"/>
      <c r="E31" s="78"/>
      <c r="F31" s="78"/>
      <c r="G31" s="80"/>
      <c r="H31" s="198">
        <v>2019</v>
      </c>
      <c r="I31" s="199"/>
      <c r="J31" s="199"/>
      <c r="K31" s="199"/>
      <c r="L31" s="199"/>
      <c r="M31" s="200"/>
      <c r="N31" s="78"/>
      <c r="O31" s="78"/>
      <c r="P31" s="78"/>
      <c r="Q31" s="78"/>
      <c r="R31" s="78"/>
      <c r="S31" s="78"/>
      <c r="T31" s="78"/>
      <c r="U31" s="78"/>
      <c r="V31" s="78"/>
      <c r="W31" s="17"/>
      <c r="X31" s="17"/>
    </row>
    <row r="32" spans="1:25" ht="9.75" customHeight="1">
      <c r="A32" s="194" t="s">
        <v>66</v>
      </c>
      <c r="B32" s="194"/>
      <c r="C32" s="194"/>
      <c r="D32" s="194"/>
      <c r="E32" s="194"/>
      <c r="F32" s="194"/>
      <c r="G32" s="194"/>
      <c r="H32" s="194"/>
      <c r="I32" s="195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</row>
    <row r="33" spans="1:25" ht="22.5" customHeight="1">
      <c r="A33" s="196" t="s">
        <v>65</v>
      </c>
      <c r="B33" s="196"/>
      <c r="C33" s="123"/>
      <c r="D33" s="123"/>
      <c r="E33" s="78">
        <f>E34+E35+E36+E37+E38+E39+E40</f>
        <v>26325416.399999999</v>
      </c>
      <c r="F33" s="78">
        <f t="shared" ref="F33:W33" si="23">F34+F35+F36+F37+F38+F39+F40</f>
        <v>0</v>
      </c>
      <c r="G33" s="78">
        <f t="shared" si="23"/>
        <v>0</v>
      </c>
      <c r="H33" s="78">
        <f t="shared" si="23"/>
        <v>0</v>
      </c>
      <c r="I33" s="78">
        <f t="shared" si="23"/>
        <v>8004.6</v>
      </c>
      <c r="J33" s="78">
        <f t="shared" si="23"/>
        <v>0</v>
      </c>
      <c r="K33" s="78">
        <f t="shared" si="23"/>
        <v>0</v>
      </c>
      <c r="L33" s="78">
        <f t="shared" si="23"/>
        <v>26325416.399999999</v>
      </c>
      <c r="M33" s="78">
        <f t="shared" si="23"/>
        <v>0</v>
      </c>
      <c r="N33" s="78">
        <f t="shared" si="23"/>
        <v>0</v>
      </c>
      <c r="O33" s="78">
        <f t="shared" si="23"/>
        <v>0</v>
      </c>
      <c r="P33" s="78">
        <f t="shared" si="23"/>
        <v>0</v>
      </c>
      <c r="Q33" s="78">
        <f t="shared" si="23"/>
        <v>0</v>
      </c>
      <c r="R33" s="78">
        <f t="shared" si="23"/>
        <v>0</v>
      </c>
      <c r="S33" s="78">
        <f t="shared" si="23"/>
        <v>0</v>
      </c>
      <c r="T33" s="78">
        <f t="shared" si="23"/>
        <v>0</v>
      </c>
      <c r="U33" s="78">
        <f t="shared" si="23"/>
        <v>0</v>
      </c>
      <c r="V33" s="78">
        <f t="shared" si="23"/>
        <v>0</v>
      </c>
      <c r="W33" s="73">
        <f t="shared" si="23"/>
        <v>0</v>
      </c>
      <c r="X33" s="23"/>
      <c r="Y33" s="23"/>
    </row>
    <row r="34" spans="1:25" ht="9" customHeight="1">
      <c r="A34" s="87">
        <v>1</v>
      </c>
      <c r="B34" s="117" t="s">
        <v>137</v>
      </c>
      <c r="C34" s="135" t="s">
        <v>125</v>
      </c>
      <c r="D34" s="136" t="s">
        <v>53</v>
      </c>
      <c r="E34" s="78">
        <f t="shared" ref="E34:E39" si="24">F34+H34+L34+N34+P34+R34+S34+T34+U34+V34</f>
        <v>1911940.8</v>
      </c>
      <c r="F34" s="78">
        <v>0</v>
      </c>
      <c r="G34" s="80">
        <v>0</v>
      </c>
      <c r="H34" s="78">
        <v>0</v>
      </c>
      <c r="I34" s="78">
        <v>591.20000000000005</v>
      </c>
      <c r="J34" s="78"/>
      <c r="K34" s="78"/>
      <c r="L34" s="78">
        <f>ROUND(3234*I34,2)</f>
        <v>1911940.8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</row>
    <row r="35" spans="1:25" ht="9" customHeight="1">
      <c r="A35" s="87">
        <v>2</v>
      </c>
      <c r="B35" s="117" t="s">
        <v>138</v>
      </c>
      <c r="C35" s="135" t="s">
        <v>125</v>
      </c>
      <c r="D35" s="136" t="s">
        <v>52</v>
      </c>
      <c r="E35" s="78">
        <f t="shared" si="24"/>
        <v>3638727.6</v>
      </c>
      <c r="F35" s="78">
        <v>0</v>
      </c>
      <c r="G35" s="80">
        <v>0</v>
      </c>
      <c r="H35" s="78">
        <v>0</v>
      </c>
      <c r="I35" s="78">
        <v>1091.4000000000001</v>
      </c>
      <c r="J35" s="78"/>
      <c r="K35" s="78"/>
      <c r="L35" s="78">
        <f t="shared" ref="L35:L37" si="25">ROUND(3334*I35,2)</f>
        <v>3638727.6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</row>
    <row r="36" spans="1:25" ht="9" customHeight="1">
      <c r="A36" s="87">
        <v>3</v>
      </c>
      <c r="B36" s="117" t="s">
        <v>139</v>
      </c>
      <c r="C36" s="135" t="s">
        <v>125</v>
      </c>
      <c r="D36" s="136" t="s">
        <v>52</v>
      </c>
      <c r="E36" s="78">
        <f t="shared" si="24"/>
        <v>6041208</v>
      </c>
      <c r="F36" s="78">
        <v>0</v>
      </c>
      <c r="G36" s="80">
        <v>0</v>
      </c>
      <c r="H36" s="78">
        <v>0</v>
      </c>
      <c r="I36" s="78">
        <v>1812</v>
      </c>
      <c r="J36" s="78"/>
      <c r="K36" s="78"/>
      <c r="L36" s="78">
        <f t="shared" si="25"/>
        <v>6041208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</row>
    <row r="37" spans="1:25" ht="9" customHeight="1">
      <c r="A37" s="87">
        <v>4</v>
      </c>
      <c r="B37" s="117" t="s">
        <v>140</v>
      </c>
      <c r="C37" s="135" t="s">
        <v>125</v>
      </c>
      <c r="D37" s="136" t="s">
        <v>52</v>
      </c>
      <c r="E37" s="78">
        <f t="shared" si="24"/>
        <v>4940988</v>
      </c>
      <c r="F37" s="78">
        <v>0</v>
      </c>
      <c r="G37" s="80">
        <v>0</v>
      </c>
      <c r="H37" s="78">
        <v>0</v>
      </c>
      <c r="I37" s="78">
        <v>1482</v>
      </c>
      <c r="J37" s="78"/>
      <c r="K37" s="78"/>
      <c r="L37" s="78">
        <f t="shared" si="25"/>
        <v>4940988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</row>
    <row r="38" spans="1:25" ht="9" customHeight="1">
      <c r="A38" s="137">
        <v>5</v>
      </c>
      <c r="B38" s="138" t="s">
        <v>141</v>
      </c>
      <c r="C38" s="139" t="s">
        <v>125</v>
      </c>
      <c r="D38" s="140" t="s">
        <v>53</v>
      </c>
      <c r="E38" s="141">
        <f t="shared" si="24"/>
        <v>3069066</v>
      </c>
      <c r="F38" s="141">
        <v>0</v>
      </c>
      <c r="G38" s="142">
        <v>0</v>
      </c>
      <c r="H38" s="141">
        <v>0</v>
      </c>
      <c r="I38" s="141">
        <v>949</v>
      </c>
      <c r="J38" s="141"/>
      <c r="K38" s="141"/>
      <c r="L38" s="141">
        <f>ROUND(3234*I38,2)</f>
        <v>3069066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</row>
    <row r="39" spans="1:25" ht="9" customHeight="1">
      <c r="A39" s="128">
        <v>6</v>
      </c>
      <c r="B39" s="143" t="s">
        <v>142</v>
      </c>
      <c r="C39" s="144" t="s">
        <v>125</v>
      </c>
      <c r="D39" s="145" t="s">
        <v>53</v>
      </c>
      <c r="E39" s="78">
        <f t="shared" si="24"/>
        <v>3069066</v>
      </c>
      <c r="F39" s="78">
        <v>0</v>
      </c>
      <c r="G39" s="80">
        <v>0</v>
      </c>
      <c r="H39" s="78">
        <v>0</v>
      </c>
      <c r="I39" s="78">
        <v>949</v>
      </c>
      <c r="J39" s="78"/>
      <c r="K39" s="78"/>
      <c r="L39" s="78">
        <f>ROUND(3234*I39,2)</f>
        <v>3069066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</row>
    <row r="40" spans="1:25" ht="9" customHeight="1">
      <c r="A40" s="128">
        <v>7</v>
      </c>
      <c r="B40" s="143" t="s">
        <v>143</v>
      </c>
      <c r="C40" s="144" t="s">
        <v>125</v>
      </c>
      <c r="D40" s="145" t="s">
        <v>53</v>
      </c>
      <c r="E40" s="78">
        <f t="shared" ref="E40" si="26">F40+H40+L40+N40+P40+R40+S40+T40+U40+V40</f>
        <v>3654420</v>
      </c>
      <c r="F40" s="78">
        <v>0</v>
      </c>
      <c r="G40" s="80">
        <v>0</v>
      </c>
      <c r="H40" s="78">
        <v>0</v>
      </c>
      <c r="I40" s="78">
        <v>1130</v>
      </c>
      <c r="J40" s="78"/>
      <c r="K40" s="78"/>
      <c r="L40" s="78">
        <f>ROUND(3234*I40,2)</f>
        <v>3654420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</row>
  </sheetData>
  <mergeCells count="22">
    <mergeCell ref="A32:V32"/>
    <mergeCell ref="A33:B33"/>
    <mergeCell ref="E4:E5"/>
    <mergeCell ref="A11:B11"/>
    <mergeCell ref="A10:V10"/>
    <mergeCell ref="H9:L9"/>
    <mergeCell ref="B4:B6"/>
    <mergeCell ref="A4:A6"/>
    <mergeCell ref="H23:M23"/>
    <mergeCell ref="H31:M31"/>
    <mergeCell ref="A24:V24"/>
    <mergeCell ref="A25:B25"/>
    <mergeCell ref="A3:V3"/>
    <mergeCell ref="G5:H5"/>
    <mergeCell ref="O5:P5"/>
    <mergeCell ref="N1:V1"/>
    <mergeCell ref="N2:W2"/>
    <mergeCell ref="S4:V4"/>
    <mergeCell ref="I5:L5"/>
    <mergeCell ref="Q5:R5"/>
    <mergeCell ref="F4:R4"/>
    <mergeCell ref="M5:N5"/>
  </mergeCells>
  <phoneticPr fontId="0" type="noConversion"/>
  <pageMargins left="0.43307086614173229" right="0.23622047244094491" top="0.43307086614173229" bottom="0.31496062992125984" header="0.19685039370078741" footer="0.15748031496062992"/>
  <pageSetup scale="91" fitToHeight="0" orientation="landscape" r:id="rId1"/>
  <headerFooter alignWithMargins="0">
    <oddFooter>&amp;C&amp;"Arial Narrow,обычный"&amp;7&amp;P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16"/>
  <sheetViews>
    <sheetView view="pageBreakPreview" topLeftCell="A5" zoomScale="220" zoomScaleSheetLayoutView="220" workbookViewId="0">
      <selection activeCell="B6" sqref="B6:B8"/>
    </sheetView>
  </sheetViews>
  <sheetFormatPr defaultRowHeight="12.75"/>
  <cols>
    <col min="1" max="1" width="7.83203125" customWidth="1"/>
    <col min="2" max="2" width="50.1640625" customWidth="1"/>
    <col min="3" max="3" width="10.1640625" bestFit="1" customWidth="1"/>
    <col min="13" max="13" width="11.5" customWidth="1"/>
    <col min="14" max="14" width="13.1640625" customWidth="1"/>
    <col min="15" max="17" width="9.33203125" hidden="1" customWidth="1"/>
  </cols>
  <sheetData>
    <row r="1" spans="1:17" ht="11.25" hidden="1" customHeight="1">
      <c r="A1" s="8"/>
      <c r="B1" s="6"/>
      <c r="D1" s="3"/>
      <c r="E1" s="3"/>
      <c r="F1" s="3"/>
      <c r="G1" s="4"/>
      <c r="H1" s="5"/>
      <c r="I1" s="5"/>
    </row>
    <row r="2" spans="1:17" ht="53.25" customHeight="1">
      <c r="A2" s="20"/>
      <c r="B2" s="20"/>
      <c r="C2" s="68"/>
      <c r="D2" s="68"/>
      <c r="E2" s="68"/>
      <c r="F2" s="68"/>
      <c r="G2" s="68"/>
      <c r="H2" s="69"/>
      <c r="I2" s="193" t="s">
        <v>205</v>
      </c>
      <c r="J2" s="193"/>
      <c r="K2" s="193"/>
      <c r="L2" s="193"/>
      <c r="M2" s="193"/>
      <c r="N2" s="193"/>
    </row>
    <row r="3" spans="1:17" ht="67.5" customHeight="1">
      <c r="A3" s="20"/>
      <c r="B3" s="20"/>
      <c r="C3" s="68"/>
      <c r="D3" s="68"/>
      <c r="E3" s="68"/>
      <c r="F3" s="68"/>
      <c r="G3" s="68"/>
      <c r="H3" s="7"/>
      <c r="I3" s="193" t="s">
        <v>206</v>
      </c>
      <c r="J3" s="193"/>
      <c r="K3" s="193"/>
      <c r="L3" s="193"/>
      <c r="M3" s="193"/>
      <c r="N3" s="193"/>
      <c r="O3" s="193"/>
      <c r="P3" s="193"/>
      <c r="Q3" s="193"/>
    </row>
    <row r="4" spans="1:17" ht="3" hidden="1" customHeight="1">
      <c r="A4" s="20"/>
      <c r="B4" s="20"/>
      <c r="C4" s="21"/>
      <c r="D4" s="68"/>
      <c r="E4" s="68"/>
      <c r="F4" s="68"/>
      <c r="G4" s="68"/>
      <c r="H4" s="201"/>
      <c r="I4" s="201"/>
      <c r="J4" s="201"/>
      <c r="K4" s="201"/>
      <c r="L4" s="201"/>
      <c r="M4" s="201"/>
      <c r="N4" s="201"/>
    </row>
    <row r="5" spans="1:17" ht="18" customHeight="1">
      <c r="A5" s="202" t="s">
        <v>44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7" ht="12.75" customHeight="1">
      <c r="A6" s="174" t="s">
        <v>192</v>
      </c>
      <c r="B6" s="174" t="s">
        <v>45</v>
      </c>
      <c r="C6" s="208" t="s">
        <v>12</v>
      </c>
      <c r="D6" s="174" t="s">
        <v>10</v>
      </c>
      <c r="E6" s="203" t="s">
        <v>46</v>
      </c>
      <c r="F6" s="204"/>
      <c r="G6" s="204"/>
      <c r="H6" s="204"/>
      <c r="I6" s="205"/>
      <c r="J6" s="165" t="s">
        <v>13</v>
      </c>
      <c r="K6" s="165"/>
      <c r="L6" s="165"/>
      <c r="M6" s="165"/>
      <c r="N6" s="165"/>
    </row>
    <row r="7" spans="1:17" s="147" customFormat="1" ht="80.25" customHeight="1">
      <c r="A7" s="206"/>
      <c r="B7" s="206"/>
      <c r="C7" s="209"/>
      <c r="D7" s="176"/>
      <c r="E7" s="126" t="s">
        <v>47</v>
      </c>
      <c r="F7" s="126" t="s">
        <v>48</v>
      </c>
      <c r="G7" s="126" t="s">
        <v>49</v>
      </c>
      <c r="H7" s="126" t="s">
        <v>50</v>
      </c>
      <c r="I7" s="126" t="s">
        <v>193</v>
      </c>
      <c r="J7" s="126" t="s">
        <v>47</v>
      </c>
      <c r="K7" s="126" t="s">
        <v>48</v>
      </c>
      <c r="L7" s="126" t="s">
        <v>49</v>
      </c>
      <c r="M7" s="78" t="s">
        <v>50</v>
      </c>
      <c r="N7" s="78" t="s">
        <v>193</v>
      </c>
    </row>
    <row r="8" spans="1:17" s="147" customFormat="1" ht="13.5" customHeight="1">
      <c r="A8" s="207"/>
      <c r="B8" s="207"/>
      <c r="C8" s="148" t="s">
        <v>14</v>
      </c>
      <c r="D8" s="126" t="s">
        <v>15</v>
      </c>
      <c r="E8" s="126" t="s">
        <v>43</v>
      </c>
      <c r="F8" s="126" t="s">
        <v>43</v>
      </c>
      <c r="G8" s="126" t="s">
        <v>43</v>
      </c>
      <c r="H8" s="126" t="s">
        <v>43</v>
      </c>
      <c r="I8" s="126" t="s">
        <v>43</v>
      </c>
      <c r="J8" s="126" t="s">
        <v>16</v>
      </c>
      <c r="K8" s="126" t="s">
        <v>16</v>
      </c>
      <c r="L8" s="126" t="s">
        <v>16</v>
      </c>
      <c r="M8" s="78" t="s">
        <v>16</v>
      </c>
      <c r="N8" s="78" t="s">
        <v>16</v>
      </c>
    </row>
    <row r="9" spans="1:17" s="147" customFormat="1" ht="13.5" customHeight="1">
      <c r="A9" s="149">
        <v>1</v>
      </c>
      <c r="B9" s="150">
        <v>2</v>
      </c>
      <c r="C9" s="81">
        <v>3</v>
      </c>
      <c r="D9" s="126">
        <v>4</v>
      </c>
      <c r="E9" s="126">
        <v>5</v>
      </c>
      <c r="F9" s="126">
        <v>6</v>
      </c>
      <c r="G9" s="126">
        <v>7</v>
      </c>
      <c r="H9" s="126">
        <v>8</v>
      </c>
      <c r="I9" s="126">
        <v>9</v>
      </c>
      <c r="J9" s="126">
        <v>10</v>
      </c>
      <c r="K9" s="126">
        <v>11</v>
      </c>
      <c r="L9" s="126">
        <v>12</v>
      </c>
      <c r="M9" s="126">
        <v>13</v>
      </c>
      <c r="N9" s="126">
        <v>14</v>
      </c>
    </row>
    <row r="10" spans="1:17" s="153" customFormat="1" ht="13.5" customHeight="1">
      <c r="A10" s="171" t="s">
        <v>201</v>
      </c>
      <c r="B10" s="173"/>
      <c r="C10" s="78">
        <f>C12+C14+C16</f>
        <v>62954.280000000006</v>
      </c>
      <c r="D10" s="151">
        <f t="shared" ref="D10:N10" si="0">D12+D14+D16</f>
        <v>2901</v>
      </c>
      <c r="E10" s="151">
        <f t="shared" si="0"/>
        <v>0</v>
      </c>
      <c r="F10" s="151">
        <f t="shared" si="0"/>
        <v>0</v>
      </c>
      <c r="G10" s="151">
        <f t="shared" si="0"/>
        <v>0</v>
      </c>
      <c r="H10" s="151">
        <f t="shared" si="0"/>
        <v>23</v>
      </c>
      <c r="I10" s="151">
        <f t="shared" si="0"/>
        <v>23</v>
      </c>
      <c r="J10" s="151">
        <f t="shared" si="0"/>
        <v>0</v>
      </c>
      <c r="K10" s="151">
        <f t="shared" si="0"/>
        <v>0</v>
      </c>
      <c r="L10" s="151">
        <f t="shared" si="0"/>
        <v>0</v>
      </c>
      <c r="M10" s="152">
        <f t="shared" si="0"/>
        <v>83562151.159999996</v>
      </c>
      <c r="N10" s="78">
        <f t="shared" si="0"/>
        <v>83562151.159999996</v>
      </c>
    </row>
    <row r="11" spans="1:17" s="155" customFormat="1" ht="13.5" customHeight="1">
      <c r="A11" s="171" t="s">
        <v>194</v>
      </c>
      <c r="B11" s="173"/>
      <c r="C11" s="78"/>
      <c r="D11" s="154"/>
      <c r="E11" s="124"/>
      <c r="F11" s="154"/>
      <c r="G11" s="124"/>
      <c r="H11" s="154"/>
      <c r="I11" s="154"/>
      <c r="J11" s="78"/>
      <c r="K11" s="78"/>
      <c r="L11" s="78"/>
      <c r="M11" s="78"/>
      <c r="N11" s="78"/>
    </row>
    <row r="12" spans="1:17" s="147" customFormat="1" ht="13.5" customHeight="1">
      <c r="A12" s="156">
        <v>1</v>
      </c>
      <c r="B12" s="123" t="s">
        <v>66</v>
      </c>
      <c r="C12" s="157">
        <f>'Приложение 1'!J23</f>
        <v>21960.680000000004</v>
      </c>
      <c r="D12" s="154">
        <f>'Приложение 1'!M23</f>
        <v>931</v>
      </c>
      <c r="E12" s="124">
        <v>0</v>
      </c>
      <c r="F12" s="154">
        <v>0</v>
      </c>
      <c r="G12" s="124">
        <v>0</v>
      </c>
      <c r="H12" s="154">
        <v>11</v>
      </c>
      <c r="I12" s="154">
        <f t="shared" ref="I12" si="1">H12</f>
        <v>11</v>
      </c>
      <c r="J12" s="78">
        <v>0</v>
      </c>
      <c r="K12" s="78">
        <v>0</v>
      </c>
      <c r="L12" s="78">
        <v>0</v>
      </c>
      <c r="M12" s="157">
        <f>'Приложение 1'!N23</f>
        <v>28528973.510000002</v>
      </c>
      <c r="N12" s="157">
        <f t="shared" ref="N12" si="2">M12</f>
        <v>28528973.510000002</v>
      </c>
    </row>
    <row r="13" spans="1:17" s="147" customFormat="1" ht="13.5" customHeight="1">
      <c r="A13" s="171" t="s">
        <v>195</v>
      </c>
      <c r="B13" s="173"/>
      <c r="C13" s="78"/>
      <c r="D13" s="154"/>
      <c r="E13" s="124"/>
      <c r="F13" s="154"/>
      <c r="G13" s="124"/>
      <c r="H13" s="154"/>
      <c r="I13" s="154"/>
      <c r="J13" s="78"/>
      <c r="K13" s="78"/>
      <c r="L13" s="78"/>
      <c r="M13" s="78"/>
      <c r="N13" s="78"/>
    </row>
    <row r="14" spans="1:17" s="147" customFormat="1" ht="13.5" customHeight="1">
      <c r="A14" s="156">
        <v>1</v>
      </c>
      <c r="B14" s="123" t="s">
        <v>66</v>
      </c>
      <c r="C14" s="157">
        <f>'Приложение 1'!J31</f>
        <v>18321.2</v>
      </c>
      <c r="D14" s="154">
        <f>'Приложение 1'!M31</f>
        <v>976</v>
      </c>
      <c r="E14" s="124">
        <v>0</v>
      </c>
      <c r="F14" s="154">
        <v>0</v>
      </c>
      <c r="G14" s="124">
        <v>0</v>
      </c>
      <c r="H14" s="154">
        <v>3</v>
      </c>
      <c r="I14" s="154">
        <f t="shared" ref="I14" si="3">H14</f>
        <v>3</v>
      </c>
      <c r="J14" s="78">
        <v>0</v>
      </c>
      <c r="K14" s="78">
        <v>0</v>
      </c>
      <c r="L14" s="78">
        <v>0</v>
      </c>
      <c r="M14" s="157">
        <f>'Приложение 1'!N31</f>
        <v>28707761.25</v>
      </c>
      <c r="N14" s="157">
        <f t="shared" ref="N14" si="4">M14</f>
        <v>28707761.25</v>
      </c>
    </row>
    <row r="15" spans="1:17" s="147" customFormat="1" ht="13.5" customHeight="1">
      <c r="A15" s="171" t="s">
        <v>196</v>
      </c>
      <c r="B15" s="173" t="s">
        <v>197</v>
      </c>
      <c r="C15" s="157"/>
      <c r="D15" s="154"/>
      <c r="E15" s="124"/>
      <c r="F15" s="154"/>
      <c r="G15" s="124"/>
      <c r="H15" s="154"/>
      <c r="I15" s="154"/>
      <c r="J15" s="78"/>
      <c r="K15" s="78"/>
      <c r="L15" s="78"/>
      <c r="M15" s="157"/>
      <c r="N15" s="157"/>
    </row>
    <row r="16" spans="1:17" s="147" customFormat="1" ht="13.5" customHeight="1">
      <c r="A16" s="156">
        <v>1</v>
      </c>
      <c r="B16" s="123" t="s">
        <v>66</v>
      </c>
      <c r="C16" s="157">
        <f>'Приложение 1'!J41</f>
        <v>22672.400000000001</v>
      </c>
      <c r="D16" s="154">
        <f>'Приложение 1'!M41</f>
        <v>994</v>
      </c>
      <c r="E16" s="124">
        <v>0</v>
      </c>
      <c r="F16" s="154">
        <v>0</v>
      </c>
      <c r="G16" s="124">
        <v>0</v>
      </c>
      <c r="H16" s="154">
        <v>9</v>
      </c>
      <c r="I16" s="154">
        <f t="shared" ref="I16" si="5">H16</f>
        <v>9</v>
      </c>
      <c r="J16" s="78">
        <v>0</v>
      </c>
      <c r="K16" s="78">
        <v>0</v>
      </c>
      <c r="L16" s="78">
        <v>0</v>
      </c>
      <c r="M16" s="157">
        <f>'Приложение 1'!N41</f>
        <v>26325416.399999999</v>
      </c>
      <c r="N16" s="157">
        <f t="shared" ref="N16" si="6">M16</f>
        <v>26325416.399999999</v>
      </c>
    </row>
  </sheetData>
  <mergeCells count="14">
    <mergeCell ref="I2:N2"/>
    <mergeCell ref="I3:Q3"/>
    <mergeCell ref="H4:N4"/>
    <mergeCell ref="A15:B15"/>
    <mergeCell ref="A11:B11"/>
    <mergeCell ref="A13:B13"/>
    <mergeCell ref="A10:B10"/>
    <mergeCell ref="A5:N5"/>
    <mergeCell ref="D6:D7"/>
    <mergeCell ref="E6:I6"/>
    <mergeCell ref="J6:N6"/>
    <mergeCell ref="A6:A8"/>
    <mergeCell ref="B6:B8"/>
    <mergeCell ref="C6:C7"/>
  </mergeCells>
  <phoneticPr fontId="0" type="noConversion"/>
  <pageMargins left="0.74803149606299213" right="0.39370078740157483" top="1.1811023622047245" bottom="0.51181102362204722" header="0.19685039370078741" footer="0.19685039370078741"/>
  <pageSetup scale="79" fitToHeight="0" orientation="landscape" r:id="rId1"/>
  <headerFooter alignWithMargins="0">
    <oddFooter>&amp;C&amp;"Arial Narrow,обычный"&amp;7&amp;P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54"/>
  <sheetViews>
    <sheetView view="pageBreakPreview" zoomScale="60" workbookViewId="0">
      <selection activeCell="L17" sqref="L17"/>
    </sheetView>
  </sheetViews>
  <sheetFormatPr defaultRowHeight="12.75"/>
  <cols>
    <col min="1" max="1" width="9.33203125" style="42"/>
    <col min="2" max="2" width="44.1640625" customWidth="1"/>
    <col min="3" max="3" width="17.5" customWidth="1"/>
    <col min="4" max="4" width="8" customWidth="1"/>
    <col min="5" max="5" width="7.83203125" customWidth="1"/>
    <col min="6" max="6" width="36.83203125" customWidth="1"/>
    <col min="7" max="7" width="27.5" customWidth="1"/>
  </cols>
  <sheetData>
    <row r="1" spans="1:6" ht="29.25" customHeight="1">
      <c r="A1" s="46" t="s">
        <v>178</v>
      </c>
      <c r="B1" s="46" t="s">
        <v>11</v>
      </c>
      <c r="C1" s="46" t="s">
        <v>174</v>
      </c>
      <c r="D1" s="46" t="s">
        <v>170</v>
      </c>
      <c r="E1" s="46" t="s">
        <v>175</v>
      </c>
      <c r="F1" s="41"/>
    </row>
    <row r="2" spans="1:6">
      <c r="A2" s="210" t="s">
        <v>172</v>
      </c>
      <c r="B2" s="210"/>
      <c r="C2" s="210"/>
      <c r="D2" s="210"/>
      <c r="E2" s="210"/>
      <c r="F2" s="41"/>
    </row>
    <row r="3" spans="1:6" ht="20.100000000000001" customHeight="1">
      <c r="A3" s="50">
        <v>1</v>
      </c>
      <c r="B3" s="28" t="s">
        <v>54</v>
      </c>
      <c r="C3" s="50" t="s">
        <v>168</v>
      </c>
      <c r="D3" s="50"/>
      <c r="E3" s="46" t="s">
        <v>175</v>
      </c>
      <c r="F3" s="41"/>
    </row>
    <row r="4" spans="1:6" ht="20.100000000000001" customHeight="1">
      <c r="A4" s="50">
        <v>2</v>
      </c>
      <c r="B4" s="28" t="s">
        <v>55</v>
      </c>
      <c r="C4" s="50" t="s">
        <v>168</v>
      </c>
      <c r="D4" s="50"/>
      <c r="E4" s="46" t="s">
        <v>175</v>
      </c>
      <c r="F4" s="41"/>
    </row>
    <row r="5" spans="1:6" ht="20.100000000000001" customHeight="1">
      <c r="A5" s="50">
        <v>3</v>
      </c>
      <c r="B5" s="28" t="s">
        <v>56</v>
      </c>
      <c r="C5" s="50" t="s">
        <v>168</v>
      </c>
      <c r="D5" s="50"/>
      <c r="E5" s="50"/>
      <c r="F5" s="211" t="s">
        <v>182</v>
      </c>
    </row>
    <row r="6" spans="1:6" ht="20.100000000000001" customHeight="1">
      <c r="A6" s="50">
        <v>4</v>
      </c>
      <c r="B6" s="28" t="s">
        <v>57</v>
      </c>
      <c r="C6" s="50" t="s">
        <v>168</v>
      </c>
      <c r="D6" s="50"/>
      <c r="E6" s="50"/>
      <c r="F6" s="211"/>
    </row>
    <row r="7" spans="1:6" ht="20.100000000000001" customHeight="1">
      <c r="A7" s="50">
        <v>5</v>
      </c>
      <c r="B7" s="28" t="s">
        <v>58</v>
      </c>
      <c r="C7" s="50" t="s">
        <v>168</v>
      </c>
      <c r="D7" s="50"/>
      <c r="E7" s="46" t="s">
        <v>175</v>
      </c>
      <c r="F7" s="211"/>
    </row>
    <row r="8" spans="1:6" ht="20.100000000000001" customHeight="1">
      <c r="A8" s="50">
        <v>6</v>
      </c>
      <c r="B8" s="28" t="s">
        <v>59</v>
      </c>
      <c r="C8" s="50" t="s">
        <v>168</v>
      </c>
      <c r="D8" s="50"/>
      <c r="E8" s="50"/>
      <c r="F8" s="211" t="s">
        <v>183</v>
      </c>
    </row>
    <row r="9" spans="1:6" ht="20.100000000000001" customHeight="1">
      <c r="A9" s="50">
        <v>7</v>
      </c>
      <c r="B9" s="28" t="s">
        <v>60</v>
      </c>
      <c r="C9" s="50" t="s">
        <v>168</v>
      </c>
      <c r="D9" s="50"/>
      <c r="E9" s="46" t="s">
        <v>175</v>
      </c>
      <c r="F9" s="211"/>
    </row>
    <row r="10" spans="1:6" ht="20.100000000000001" customHeight="1">
      <c r="A10" s="50">
        <v>8</v>
      </c>
      <c r="B10" s="29" t="s">
        <v>61</v>
      </c>
      <c r="C10" s="50" t="s">
        <v>168</v>
      </c>
      <c r="D10" s="50"/>
      <c r="E10" s="46" t="s">
        <v>175</v>
      </c>
      <c r="F10" s="211"/>
    </row>
    <row r="11" spans="1:6" ht="20.100000000000001" customHeight="1">
      <c r="A11" s="50">
        <v>9</v>
      </c>
      <c r="B11" s="29" t="s">
        <v>62</v>
      </c>
      <c r="C11" s="50" t="s">
        <v>168</v>
      </c>
      <c r="D11" s="50"/>
      <c r="E11" s="50"/>
      <c r="F11" s="211"/>
    </row>
    <row r="12" spans="1:6" ht="20.100000000000001" customHeight="1">
      <c r="A12" s="50">
        <v>10</v>
      </c>
      <c r="B12" s="28" t="s">
        <v>64</v>
      </c>
      <c r="C12" s="50" t="s">
        <v>168</v>
      </c>
      <c r="D12" s="50"/>
      <c r="E12" s="50"/>
      <c r="F12" s="211"/>
    </row>
    <row r="13" spans="1:6" ht="20.100000000000001" customHeight="1">
      <c r="A13" s="50">
        <v>11</v>
      </c>
      <c r="B13" s="33" t="s">
        <v>68</v>
      </c>
      <c r="C13" s="50" t="s">
        <v>168</v>
      </c>
      <c r="D13" s="50"/>
      <c r="E13" s="46" t="s">
        <v>175</v>
      </c>
      <c r="F13" s="211"/>
    </row>
    <row r="14" spans="1:6" ht="20.100000000000001" customHeight="1">
      <c r="A14" s="50">
        <v>12</v>
      </c>
      <c r="B14" s="33" t="s">
        <v>76</v>
      </c>
      <c r="C14" s="50" t="s">
        <v>168</v>
      </c>
      <c r="D14" s="50"/>
      <c r="E14" s="46" t="s">
        <v>175</v>
      </c>
      <c r="F14" s="211" t="s">
        <v>179</v>
      </c>
    </row>
    <row r="15" spans="1:6" ht="20.100000000000001" customHeight="1">
      <c r="A15" s="50">
        <v>13</v>
      </c>
      <c r="B15" s="33" t="s">
        <v>78</v>
      </c>
      <c r="C15" s="50" t="s">
        <v>168</v>
      </c>
      <c r="D15" s="46" t="s">
        <v>170</v>
      </c>
      <c r="E15" s="46"/>
      <c r="F15" s="211"/>
    </row>
    <row r="16" spans="1:6" ht="20.100000000000001" customHeight="1">
      <c r="A16" s="50">
        <v>14</v>
      </c>
      <c r="B16" s="38" t="s">
        <v>80</v>
      </c>
      <c r="C16" s="46" t="s">
        <v>176</v>
      </c>
      <c r="D16" s="50"/>
      <c r="E16" s="46" t="s">
        <v>175</v>
      </c>
      <c r="F16" s="211"/>
    </row>
    <row r="17" spans="1:14" ht="20.100000000000001" customHeight="1">
      <c r="A17" s="50">
        <v>15</v>
      </c>
      <c r="B17" s="38" t="s">
        <v>81</v>
      </c>
      <c r="C17" s="46" t="s">
        <v>176</v>
      </c>
      <c r="D17" s="50"/>
      <c r="E17" s="46" t="s">
        <v>175</v>
      </c>
      <c r="F17" s="211" t="s">
        <v>180</v>
      </c>
    </row>
    <row r="18" spans="1:14" ht="20.100000000000001" customHeight="1">
      <c r="A18" s="50">
        <v>16</v>
      </c>
      <c r="B18" s="37" t="s">
        <v>1</v>
      </c>
      <c r="C18" s="50" t="s">
        <v>168</v>
      </c>
      <c r="D18" s="50"/>
      <c r="E18" s="46" t="s">
        <v>175</v>
      </c>
      <c r="F18" s="211"/>
    </row>
    <row r="19" spans="1:14" ht="20.100000000000001" customHeight="1">
      <c r="A19" s="50">
        <v>17</v>
      </c>
      <c r="B19" s="40" t="s">
        <v>2</v>
      </c>
      <c r="C19" s="50" t="s">
        <v>168</v>
      </c>
      <c r="D19" s="50"/>
      <c r="E19" s="50"/>
      <c r="F19" s="211"/>
    </row>
    <row r="20" spans="1:14" ht="20.100000000000001" customHeight="1">
      <c r="A20" s="50">
        <v>18</v>
      </c>
      <c r="B20" s="40" t="s">
        <v>177</v>
      </c>
      <c r="C20" s="46" t="s">
        <v>168</v>
      </c>
      <c r="D20" s="50"/>
      <c r="E20" s="50"/>
      <c r="F20" s="211" t="s">
        <v>181</v>
      </c>
    </row>
    <row r="21" spans="1:14" ht="20.100000000000001" customHeight="1">
      <c r="A21" s="50">
        <v>19</v>
      </c>
      <c r="B21" s="33" t="s">
        <v>3</v>
      </c>
      <c r="C21" s="50" t="s">
        <v>168</v>
      </c>
      <c r="D21" s="50"/>
      <c r="E21" s="46" t="s">
        <v>175</v>
      </c>
      <c r="F21" s="211"/>
    </row>
    <row r="22" spans="1:14" ht="12.75" customHeight="1">
      <c r="A22" s="210" t="s">
        <v>171</v>
      </c>
      <c r="B22" s="210"/>
      <c r="C22" s="210"/>
      <c r="D22" s="210"/>
      <c r="E22" s="210"/>
      <c r="F22" s="211"/>
      <c r="G22" s="43"/>
      <c r="H22" s="43"/>
      <c r="I22" s="43"/>
      <c r="J22" s="43"/>
      <c r="K22" s="43"/>
      <c r="L22" s="43"/>
      <c r="M22" s="43"/>
      <c r="N22" s="43"/>
    </row>
    <row r="23" spans="1:14" ht="20.100000000000001" customHeight="1">
      <c r="A23" s="50">
        <v>20</v>
      </c>
      <c r="B23" s="44" t="s">
        <v>114</v>
      </c>
      <c r="C23" s="48" t="s">
        <v>168</v>
      </c>
      <c r="D23" s="48"/>
      <c r="E23" s="49" t="s">
        <v>175</v>
      </c>
      <c r="F23" s="39"/>
      <c r="G23" s="17"/>
      <c r="H23" s="17"/>
    </row>
    <row r="24" spans="1:14" ht="20.100000000000001" customHeight="1">
      <c r="A24" s="50">
        <v>21</v>
      </c>
      <c r="B24" s="44" t="s">
        <v>115</v>
      </c>
      <c r="C24" s="48" t="s">
        <v>168</v>
      </c>
      <c r="D24" s="48"/>
      <c r="E24" s="49" t="s">
        <v>175</v>
      </c>
      <c r="F24" s="39"/>
      <c r="G24" s="17"/>
      <c r="H24" s="17"/>
    </row>
    <row r="25" spans="1:14" ht="20.100000000000001" customHeight="1">
      <c r="A25" s="50">
        <v>22</v>
      </c>
      <c r="B25" s="44" t="s">
        <v>116</v>
      </c>
      <c r="C25" s="48" t="s">
        <v>168</v>
      </c>
      <c r="D25" s="48"/>
      <c r="E25" s="49" t="s">
        <v>175</v>
      </c>
      <c r="F25" s="39"/>
      <c r="G25" s="36"/>
      <c r="H25" s="17"/>
    </row>
    <row r="26" spans="1:14" ht="20.100000000000001" customHeight="1">
      <c r="A26" s="50">
        <v>23</v>
      </c>
      <c r="B26" s="44" t="s">
        <v>117</v>
      </c>
      <c r="C26" s="48" t="s">
        <v>168</v>
      </c>
      <c r="D26" s="48"/>
      <c r="E26" s="49" t="s">
        <v>175</v>
      </c>
      <c r="F26" s="39"/>
      <c r="G26" s="36"/>
      <c r="H26" s="17"/>
    </row>
    <row r="27" spans="1:14" ht="20.100000000000001" customHeight="1">
      <c r="A27" s="50">
        <v>24</v>
      </c>
      <c r="B27" s="45" t="s">
        <v>134</v>
      </c>
      <c r="C27" s="48" t="s">
        <v>168</v>
      </c>
      <c r="D27" s="48"/>
      <c r="E27" s="49" t="s">
        <v>175</v>
      </c>
      <c r="F27" s="39"/>
      <c r="G27" s="36"/>
      <c r="H27" s="17"/>
    </row>
    <row r="28" spans="1:14" ht="20.100000000000001" customHeight="1">
      <c r="A28" s="50">
        <v>25</v>
      </c>
      <c r="B28" s="33" t="s">
        <v>144</v>
      </c>
      <c r="C28" s="48" t="s">
        <v>168</v>
      </c>
      <c r="D28" s="49" t="s">
        <v>170</v>
      </c>
      <c r="E28" s="49" t="s">
        <v>175</v>
      </c>
      <c r="F28" s="39"/>
      <c r="G28" s="36"/>
      <c r="H28" s="17"/>
    </row>
    <row r="29" spans="1:14" ht="20.100000000000001" customHeight="1">
      <c r="A29" s="50">
        <v>26</v>
      </c>
      <c r="B29" s="33" t="s">
        <v>145</v>
      </c>
      <c r="C29" s="48" t="s">
        <v>168</v>
      </c>
      <c r="D29" s="49" t="s">
        <v>170</v>
      </c>
      <c r="E29" s="49" t="s">
        <v>175</v>
      </c>
      <c r="F29" s="39"/>
      <c r="G29" s="47"/>
      <c r="H29" s="17"/>
    </row>
    <row r="30" spans="1:14" ht="20.100000000000001" customHeight="1">
      <c r="A30" s="50">
        <v>27</v>
      </c>
      <c r="B30" s="33" t="s">
        <v>146</v>
      </c>
      <c r="C30" s="48" t="s">
        <v>168</v>
      </c>
      <c r="D30" s="49" t="s">
        <v>170</v>
      </c>
      <c r="E30" s="49" t="s">
        <v>175</v>
      </c>
      <c r="F30" s="39"/>
      <c r="G30" s="17"/>
      <c r="H30" s="17"/>
    </row>
    <row r="31" spans="1:14" ht="20.100000000000001" customHeight="1">
      <c r="A31" s="50">
        <v>28</v>
      </c>
      <c r="B31" s="33" t="s">
        <v>148</v>
      </c>
      <c r="C31" s="48" t="s">
        <v>168</v>
      </c>
      <c r="D31" s="48"/>
      <c r="E31" s="48"/>
      <c r="F31" s="39"/>
      <c r="G31" s="17"/>
      <c r="H31" s="17"/>
    </row>
    <row r="32" spans="1:14" ht="20.100000000000001" customHeight="1">
      <c r="A32" s="50">
        <v>29</v>
      </c>
      <c r="B32" s="33" t="s">
        <v>149</v>
      </c>
      <c r="C32" s="48" t="s">
        <v>168</v>
      </c>
      <c r="D32" s="48"/>
      <c r="E32" s="48"/>
      <c r="F32" s="39"/>
      <c r="G32" s="17"/>
      <c r="H32" s="17"/>
    </row>
    <row r="33" spans="1:7" ht="20.100000000000001" customHeight="1">
      <c r="A33" s="50">
        <v>30</v>
      </c>
      <c r="B33" s="33" t="s">
        <v>155</v>
      </c>
      <c r="C33" s="48" t="s">
        <v>168</v>
      </c>
      <c r="D33" s="49" t="s">
        <v>170</v>
      </c>
      <c r="E33" s="49" t="s">
        <v>175</v>
      </c>
      <c r="F33" s="41"/>
    </row>
    <row r="34" spans="1:7" ht="20.100000000000001" customHeight="1">
      <c r="A34" s="50">
        <v>31</v>
      </c>
      <c r="B34" s="34" t="s">
        <v>160</v>
      </c>
      <c r="C34" s="48" t="s">
        <v>168</v>
      </c>
      <c r="D34" s="48"/>
      <c r="E34" s="48"/>
      <c r="F34" s="41"/>
    </row>
    <row r="35" spans="1:7" ht="20.100000000000001" customHeight="1">
      <c r="A35" s="50">
        <v>32</v>
      </c>
      <c r="B35" s="34" t="s">
        <v>161</v>
      </c>
      <c r="C35" s="48" t="s">
        <v>168</v>
      </c>
      <c r="D35" s="48"/>
      <c r="E35" s="49" t="s">
        <v>175</v>
      </c>
      <c r="F35" s="41"/>
    </row>
    <row r="36" spans="1:7" ht="20.100000000000001" customHeight="1">
      <c r="A36" s="50">
        <v>33</v>
      </c>
      <c r="B36" s="34" t="s">
        <v>162</v>
      </c>
      <c r="C36" s="48" t="s">
        <v>168</v>
      </c>
      <c r="D36" s="48"/>
      <c r="E36" s="48"/>
      <c r="F36" s="41"/>
    </row>
    <row r="37" spans="1:7" ht="20.100000000000001" customHeight="1">
      <c r="A37" s="50">
        <v>34</v>
      </c>
      <c r="B37" s="34" t="s">
        <v>163</v>
      </c>
      <c r="C37" s="48" t="s">
        <v>168</v>
      </c>
      <c r="D37" s="49" t="s">
        <v>170</v>
      </c>
      <c r="E37" s="48"/>
      <c r="F37" s="41"/>
    </row>
    <row r="38" spans="1:7" ht="20.100000000000001" customHeight="1">
      <c r="A38" s="50">
        <v>35</v>
      </c>
      <c r="B38" s="34" t="s">
        <v>164</v>
      </c>
      <c r="C38" s="48" t="s">
        <v>168</v>
      </c>
      <c r="D38" s="48"/>
      <c r="E38" s="48"/>
      <c r="F38" s="41"/>
    </row>
    <row r="39" spans="1:7" ht="20.100000000000001" customHeight="1">
      <c r="A39" s="50">
        <v>36</v>
      </c>
      <c r="B39" s="35" t="s">
        <v>165</v>
      </c>
      <c r="C39" s="48" t="s">
        <v>168</v>
      </c>
      <c r="D39" s="48"/>
      <c r="E39" s="48"/>
      <c r="F39" s="41"/>
    </row>
    <row r="40" spans="1:7" ht="20.100000000000001" customHeight="1">
      <c r="A40" s="210" t="s">
        <v>173</v>
      </c>
      <c r="B40" s="210"/>
      <c r="C40" s="210"/>
      <c r="D40" s="210"/>
      <c r="E40" s="210"/>
      <c r="F40" s="41"/>
    </row>
    <row r="41" spans="1:7" ht="20.100000000000001" customHeight="1">
      <c r="A41" s="50">
        <v>37</v>
      </c>
      <c r="B41" s="33" t="s">
        <v>147</v>
      </c>
      <c r="C41" s="48" t="s">
        <v>168</v>
      </c>
      <c r="D41" s="49" t="s">
        <v>170</v>
      </c>
      <c r="E41" s="49" t="s">
        <v>175</v>
      </c>
      <c r="F41" s="41"/>
      <c r="G41" s="51"/>
    </row>
    <row r="42" spans="1:7" ht="20.100000000000001" customHeight="1">
      <c r="A42" s="50">
        <v>38</v>
      </c>
      <c r="B42" s="33" t="s">
        <v>149</v>
      </c>
      <c r="C42" s="48" t="s">
        <v>168</v>
      </c>
      <c r="D42" s="49" t="s">
        <v>170</v>
      </c>
      <c r="E42" s="48"/>
      <c r="F42" s="41"/>
      <c r="G42" s="51"/>
    </row>
    <row r="43" spans="1:7" ht="20.100000000000001" customHeight="1">
      <c r="A43" s="50">
        <v>39</v>
      </c>
      <c r="B43" s="33" t="s">
        <v>150</v>
      </c>
      <c r="C43" s="48" t="s">
        <v>168</v>
      </c>
      <c r="D43" s="48"/>
      <c r="E43" s="48"/>
      <c r="F43" s="41"/>
      <c r="G43" s="51"/>
    </row>
    <row r="44" spans="1:7" ht="20.100000000000001" customHeight="1">
      <c r="A44" s="50">
        <v>40</v>
      </c>
      <c r="B44" s="33" t="s">
        <v>151</v>
      </c>
      <c r="C44" s="46" t="s">
        <v>176</v>
      </c>
      <c r="D44" s="48"/>
      <c r="E44" s="49" t="s">
        <v>175</v>
      </c>
      <c r="F44" s="41"/>
    </row>
    <row r="45" spans="1:7" ht="20.100000000000001" customHeight="1">
      <c r="A45" s="50">
        <v>41</v>
      </c>
      <c r="B45" s="33" t="s">
        <v>152</v>
      </c>
      <c r="C45" s="46" t="s">
        <v>176</v>
      </c>
      <c r="D45" s="48"/>
      <c r="E45" s="49" t="s">
        <v>175</v>
      </c>
      <c r="F45" s="41"/>
    </row>
    <row r="46" spans="1:7" ht="20.100000000000001" customHeight="1">
      <c r="A46" s="50">
        <v>42</v>
      </c>
      <c r="B46" s="33" t="s">
        <v>153</v>
      </c>
      <c r="C46" s="46" t="s">
        <v>176</v>
      </c>
      <c r="D46" s="48"/>
      <c r="E46" s="49" t="s">
        <v>175</v>
      </c>
      <c r="F46" s="41"/>
    </row>
    <row r="47" spans="1:7" ht="20.100000000000001" customHeight="1">
      <c r="A47" s="50">
        <v>43</v>
      </c>
      <c r="B47" s="33" t="s">
        <v>154</v>
      </c>
      <c r="C47" s="46" t="s">
        <v>176</v>
      </c>
      <c r="D47" s="48"/>
      <c r="E47" s="49" t="s">
        <v>175</v>
      </c>
      <c r="F47" s="41"/>
    </row>
    <row r="48" spans="1:7" ht="20.100000000000001" customHeight="1">
      <c r="A48" s="50">
        <v>44</v>
      </c>
      <c r="B48" s="33" t="s">
        <v>156</v>
      </c>
      <c r="C48" s="48" t="s">
        <v>168</v>
      </c>
      <c r="D48" s="49" t="s">
        <v>170</v>
      </c>
      <c r="E48" s="49" t="s">
        <v>175</v>
      </c>
      <c r="F48" s="41"/>
    </row>
    <row r="49" spans="1:6" ht="20.100000000000001" customHeight="1">
      <c r="A49" s="50">
        <v>45</v>
      </c>
      <c r="B49" s="31" t="s">
        <v>157</v>
      </c>
      <c r="C49" s="46" t="s">
        <v>176</v>
      </c>
      <c r="D49" s="48"/>
      <c r="E49" s="49" t="s">
        <v>175</v>
      </c>
      <c r="F49" s="41"/>
    </row>
    <row r="50" spans="1:6" ht="20.100000000000001" customHeight="1">
      <c r="A50" s="50">
        <v>46</v>
      </c>
      <c r="B50" s="31" t="s">
        <v>158</v>
      </c>
      <c r="C50" s="48" t="s">
        <v>168</v>
      </c>
      <c r="D50" s="50"/>
      <c r="E50" s="49" t="s">
        <v>175</v>
      </c>
      <c r="F50" s="41"/>
    </row>
    <row r="51" spans="1:6" ht="20.100000000000001" customHeight="1">
      <c r="A51" s="50">
        <v>47</v>
      </c>
      <c r="B51" s="31" t="s">
        <v>159</v>
      </c>
      <c r="C51" s="46" t="s">
        <v>176</v>
      </c>
      <c r="D51" s="50"/>
      <c r="E51" s="49" t="s">
        <v>175</v>
      </c>
      <c r="F51" s="41"/>
    </row>
    <row r="52" spans="1:6">
      <c r="B52" s="11"/>
      <c r="C52" s="11"/>
    </row>
    <row r="53" spans="1:6">
      <c r="B53" s="11"/>
      <c r="C53" s="11"/>
    </row>
    <row r="54" spans="1:6">
      <c r="B54" s="11"/>
      <c r="C54" s="11"/>
    </row>
  </sheetData>
  <mergeCells count="9">
    <mergeCell ref="A2:E2"/>
    <mergeCell ref="A22:E22"/>
    <mergeCell ref="A40:E40"/>
    <mergeCell ref="F8:F10"/>
    <mergeCell ref="F11:F13"/>
    <mergeCell ref="F5:F7"/>
    <mergeCell ref="F14:F16"/>
    <mergeCell ref="F17:F19"/>
    <mergeCell ref="F20:F22"/>
  </mergeCells>
  <pageMargins left="0.7" right="0.7" top="0.75" bottom="0.75" header="0.3" footer="0.3"/>
  <pageSetup paperSize="9" scale="71" orientation="portrait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"/>
  <sheetViews>
    <sheetView workbookViewId="0">
      <selection activeCell="A4" sqref="A4"/>
    </sheetView>
  </sheetViews>
  <sheetFormatPr defaultRowHeight="12.75"/>
  <cols>
    <col min="1" max="1" width="65.5" customWidth="1"/>
    <col min="2" max="2" width="12.5" customWidth="1"/>
    <col min="3" max="3" width="22.83203125" customWidth="1"/>
    <col min="4" max="4" width="23" customWidth="1"/>
    <col min="5" max="5" width="21" customWidth="1"/>
    <col min="6" max="6" width="29.83203125" customWidth="1"/>
    <col min="7" max="7" width="24.83203125" customWidth="1"/>
    <col min="8" max="8" width="18.83203125" customWidth="1"/>
  </cols>
  <sheetData>
    <row r="1" spans="1:18" ht="48.75" customHeight="1">
      <c r="A1" s="63" t="s">
        <v>11</v>
      </c>
      <c r="B1" s="63" t="s">
        <v>189</v>
      </c>
      <c r="C1" s="63" t="s">
        <v>185</v>
      </c>
      <c r="D1" s="63" t="s">
        <v>186</v>
      </c>
      <c r="E1" s="63" t="s">
        <v>187</v>
      </c>
      <c r="F1" s="63" t="s">
        <v>188</v>
      </c>
      <c r="G1" s="63"/>
      <c r="H1" s="63" t="s">
        <v>190</v>
      </c>
    </row>
    <row r="2" spans="1:18" ht="44.25" customHeight="1">
      <c r="A2" s="60" t="s">
        <v>63</v>
      </c>
      <c r="B2" s="62" t="s">
        <v>167</v>
      </c>
      <c r="C2" s="64">
        <v>2024.8</v>
      </c>
      <c r="D2" s="64">
        <v>7697793.9500000002</v>
      </c>
      <c r="E2" s="65">
        <v>3801.7552103911498</v>
      </c>
      <c r="F2" s="65">
        <v>3605.25</v>
      </c>
      <c r="G2" s="56" t="s">
        <v>184</v>
      </c>
      <c r="H2" s="63">
        <v>2239</v>
      </c>
    </row>
    <row r="3" spans="1:18" ht="18.75">
      <c r="A3" s="63" t="s">
        <v>77</v>
      </c>
      <c r="B3" s="63" t="s">
        <v>167</v>
      </c>
      <c r="C3" s="65">
        <v>264</v>
      </c>
      <c r="D3" s="65">
        <v>1100176</v>
      </c>
      <c r="E3" s="65">
        <v>4167.333333333333</v>
      </c>
      <c r="F3" s="65">
        <v>3605.25</v>
      </c>
      <c r="G3" s="63"/>
      <c r="H3" s="66">
        <v>320</v>
      </c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8.75">
      <c r="A4" s="61" t="s">
        <v>4</v>
      </c>
      <c r="B4" s="61" t="s">
        <v>167</v>
      </c>
      <c r="C4" s="66">
        <v>373.9</v>
      </c>
      <c r="D4" s="66">
        <v>1416476.6</v>
      </c>
      <c r="E4" s="67">
        <v>3788.3835250066868</v>
      </c>
      <c r="F4" s="66">
        <v>3605.25</v>
      </c>
      <c r="G4" s="61"/>
      <c r="H4" s="61">
        <v>412</v>
      </c>
      <c r="I4" s="14"/>
      <c r="J4" s="14"/>
      <c r="K4" s="14"/>
      <c r="L4" s="13"/>
      <c r="M4" s="14"/>
      <c r="N4" s="58"/>
      <c r="O4" s="58"/>
      <c r="P4" s="58"/>
      <c r="Q4" s="14"/>
      <c r="R4" s="59"/>
    </row>
    <row r="5" spans="1:18" ht="18.75">
      <c r="A5" s="63" t="s">
        <v>5</v>
      </c>
      <c r="B5" s="63" t="s">
        <v>167</v>
      </c>
      <c r="C5" s="65">
        <v>475.7</v>
      </c>
      <c r="D5" s="65">
        <v>1726588.71</v>
      </c>
      <c r="E5" s="65">
        <v>3629.5747529955856</v>
      </c>
      <c r="F5" s="66">
        <v>3605.25</v>
      </c>
      <c r="G5" s="63"/>
      <c r="H5" s="66">
        <v>502.2</v>
      </c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ис+пу</vt:lpstr>
      <vt:lpstr>Предельные</vt:lpstr>
      <vt:lpstr>'ис+пу'!Область_печати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204MO</cp:lastModifiedBy>
  <cp:lastPrinted>2017-05-13T08:24:31Z</cp:lastPrinted>
  <dcterms:created xsi:type="dcterms:W3CDTF">2014-06-23T04:55:08Z</dcterms:created>
  <dcterms:modified xsi:type="dcterms:W3CDTF">2017-05-22T06:13:31Z</dcterms:modified>
</cp:coreProperties>
</file>