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25" windowWidth="14805" windowHeight="4290" activeTab="0"/>
  </bookViews>
  <sheets>
    <sheet name="Приложение_8" sheetId="1" r:id="rId1"/>
  </sheets>
  <definedNames>
    <definedName name="_xlnm.Print_Titles" localSheetId="0">'Приложение_8'!$14:$15</definedName>
  </definedNames>
  <calcPr fullCalcOnLoad="1"/>
</workbook>
</file>

<file path=xl/sharedStrings.xml><?xml version="1.0" encoding="utf-8"?>
<sst xmlns="http://schemas.openxmlformats.org/spreadsheetml/2006/main" count="2984" uniqueCount="386">
  <si>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</si>
  <si>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</si>
  <si>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</si>
  <si>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</si>
  <si>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</si>
  <si>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</si>
  <si>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</si>
  <si>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</si>
  <si>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</si>
  <si>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</si>
  <si>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</si>
  <si>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</si>
  <si>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</si>
  <si>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</si>
  <si>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</si>
  <si>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</si>
  <si>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</si>
  <si>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</si>
  <si>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</si>
  <si>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</si>
  <si>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</si>
  <si>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</si>
  <si>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</si>
  <si>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</si>
  <si>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</si>
  <si>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</si>
  <si>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</si>
  <si>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</si>
  <si>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</si>
  <si>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</si>
  <si>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</si>
  <si>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</si>
  <si>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</si>
  <si>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</si>
  <si>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</si>
  <si>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</si>
  <si>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</si>
  <si>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</si>
  <si>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</si>
  <si>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</si>
  <si>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</si>
  <si>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</si>
  <si>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</si>
  <si>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</si>
  <si>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</si>
  <si>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</si>
  <si>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</si>
  <si>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</si>
  <si>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</si>
  <si>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</si>
  <si>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</si>
  <si>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</si>
  <si>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</si>
  <si>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</si>
  <si>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</si>
  <si>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</si>
  <si>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</si>
  <si>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</si>
  <si>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</si>
  <si>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</si>
  <si>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</si>
  <si>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</si>
  <si>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</si>
  <si>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</si>
  <si>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</si>
  <si>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</si>
  <si>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</si>
  <si>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</si>
  <si>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</si>
  <si>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</si>
  <si>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</si>
  <si>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</si>
  <si>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</si>
  <si>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</si>
  <si>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</si>
  <si>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</si>
  <si>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</si>
  <si>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</si>
  <si>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</si>
  <si>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</si>
  <si>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</si>
  <si>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</si>
  <si>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</si>
  <si>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</si>
  <si>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</si>
  <si>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</si>
  <si>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</si>
  <si>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</si>
  <si>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</si>
  <si>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</si>
  <si>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</si>
  <si>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</si>
  <si>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</si>
  <si>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</si>
  <si>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</si>
  <si>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</si>
  <si>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</si>
  <si>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</si>
  <si>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</si>
  <si>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</si>
  <si>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</si>
  <si>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</si>
  <si>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</si>
  <si>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</si>
  <si>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</si>
  <si>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</si>
  <si>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</si>
  <si>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</si>
  <si>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</si>
  <si>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</si>
  <si>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</si>
  <si>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</si>
  <si>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</si>
  <si>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</si>
  <si>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</si>
  <si>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</si>
  <si>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</si>
  <si>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</si>
  <si>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</si>
  <si>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</si>
  <si>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</si>
  <si>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</si>
  <si>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</si>
  <si>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</si>
  <si>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</si>
  <si>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</si>
  <si>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</si>
  <si>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</si>
  <si>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</si>
  <si>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</si>
  <si>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</si>
  <si>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</si>
  <si>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</si>
  <si>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</si>
  <si>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</si>
  <si>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</si>
  <si>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</si>
  <si>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</si>
  <si>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</si>
  <si>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</si>
  <si>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</si>
  <si>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</si>
  <si>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</si>
  <si>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</si>
  <si>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</si>
  <si>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</si>
  <si>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</si>
  <si>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</si>
  <si>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</si>
  <si>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</si>
  <si>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</si>
  <si>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</si>
  <si>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</si>
  <si>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</si>
  <si>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</si>
  <si>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</si>
  <si>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</si>
  <si>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</si>
  <si>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</si>
  <si>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</si>
  <si>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</si>
  <si>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</si>
  <si>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</si>
  <si>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</si>
  <si>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</si>
  <si>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</si>
  <si>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</si>
  <si>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</si>
  <si>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</si>
  <si>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</si>
  <si>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</si>
  <si>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</si>
  <si>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</si>
  <si>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</si>
  <si>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</si>
  <si>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</si>
  <si>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</si>
  <si>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</si>
  <si>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</si>
  <si>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</si>
  <si>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</si>
  <si>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</si>
  <si>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</si>
  <si>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</si>
  <si>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</si>
  <si>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</si>
  <si>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</si>
  <si>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</si>
  <si>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</si>
  <si>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</si>
  <si>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</si>
  <si>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</si>
  <si>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</si>
  <si>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</si>
  <si>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</si>
  <si>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</si>
  <si>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</si>
  <si>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</si>
  <si>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</si>
  <si>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</si>
  <si>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</si>
  <si>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</si>
  <si>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</si>
  <si>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</si>
  <si>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</si>
  <si>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</si>
  <si>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</si>
  <si>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</si>
  <si>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</si>
  <si>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</si>
  <si>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</si>
  <si>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</si>
  <si>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</si>
  <si>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</si>
  <si>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(рублей)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</si>
  <si>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</si>
  <si>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</si>
  <si>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</si>
  <si>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</si>
  <si>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</si>
  <si>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</si>
  <si>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</si>
  <si>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</si>
  <si>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</si>
  <si>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>2018 год</t>
  </si>
  <si>
    <t>2019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</si>
  <si>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</si>
  <si>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</si>
  <si>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</si>
  <si>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</si>
  <si>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</si>
  <si>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</si>
  <si>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</si>
  <si>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</si>
  <si>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</si>
  <si>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</si>
  <si>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</si>
  <si>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</si>
  <si>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</si>
  <si>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</si>
  <si>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</si>
  <si>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</si>
  <si>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</si>
  <si>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</si>
  <si>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</si>
  <si>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</si>
  <si>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</si>
  <si>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</si>
  <si>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</si>
  <si>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</si>
  <si>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</si>
  <si>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</si>
  <si>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</si>
  <si>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</si>
  <si>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</si>
  <si>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</si>
  <si>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</si>
  <si>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</si>
  <si>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</si>
  <si>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</si>
  <si>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</si>
  <si>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</si>
  <si>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</si>
  <si>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</si>
  <si>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</si>
  <si>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</si>
  <si>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</si>
  <si>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</si>
  <si>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</si>
  <si>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</si>
  <si>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</si>
  <si>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</si>
  <si>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</si>
  <si>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</si>
  <si>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</si>
  <si>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</si>
  <si>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</si>
  <si>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</si>
  <si>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2020 год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</si>
  <si>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</si>
  <si>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</si>
  <si>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</si>
  <si>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</si>
  <si>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</si>
  <si>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</si>
  <si>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</si>
  <si>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</si>
  <si>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</si>
  <si>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</si>
  <si>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</si>
  <si>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</si>
  <si>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</si>
  <si>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</si>
  <si>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</si>
  <si>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</si>
  <si>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</si>
  <si>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</si>
  <si>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</si>
  <si>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</si>
  <si>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</si>
  <si>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</si>
  <si>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</si>
  <si>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</si>
  <si>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</si>
  <si>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</si>
  <si>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</si>
  <si>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</si>
  <si>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</si>
  <si>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</si>
  <si>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</si>
  <si>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</si>
  <si>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</si>
  <si>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</si>
  <si>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</si>
  <si>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</si>
  <si>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</si>
  <si>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</si>
  <si>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</si>
  <si>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</si>
  <si>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</si>
  <si>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</si>
  <si>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</si>
  <si>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</si>
  <si>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</si>
  <si>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</si>
  <si>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</si>
  <si>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</si>
  <si>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</si>
  <si>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</si>
  <si>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</si>
  <si>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</si>
  <si>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</si>
  <si>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</si>
  <si>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на 2018 год и на плановый период 2019 и 2020 годов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</si>
  <si>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</si>
  <si>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</si>
  <si>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</si>
  <si>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</si>
  <si>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Научно-исследовательские и опытно- конструкторские работы</t>
  </si>
  <si>
    <t>31 01 2018</t>
  </si>
  <si>
    <t xml:space="preserve">                                    Распределение расходов бюджета муниципального образования "городской округ "город Клинцы Брянской области" по целевым статьям (муниципальным программам и непрограммным направлениям деятельности), группам и подгруппам видов расходов 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</si>
  <si>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</si>
  <si>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</si>
  <si>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</si>
  <si>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</si>
  <si>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10 05 2018</t>
  </si>
  <si>
    <t>5629R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</si>
  <si>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</si>
  <si>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Разработка (актуализация) документов стратегического планирования и прогнозирования</t>
  </si>
  <si>
    <t>Мероприятия на поддержку отрасли культуры</t>
  </si>
  <si>
    <t>L5190</t>
  </si>
  <si>
    <t>07</t>
  </si>
  <si>
    <t>Формирование современной городской среды городского округа "город Клинцы Брянской области" на 2018-2020годы</t>
  </si>
  <si>
    <t>Глава города  Клинцы</t>
  </si>
  <si>
    <t>О.П. Шкуратов</t>
  </si>
  <si>
    <t>28 05 2018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</si>
  <si>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</si>
  <si>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</si>
  <si>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Отдельные мероприятия по развитию спорта за счет средств местного бюджета</t>
  </si>
  <si>
    <t>S7640</t>
  </si>
  <si>
    <t>27 06 2018</t>
  </si>
  <si>
    <t xml:space="preserve">Мероприятия по благоустройству </t>
  </si>
  <si>
    <t>81730</t>
  </si>
  <si>
    <t>81890</t>
  </si>
  <si>
    <t>Иные выплаты персоналу учреждений, за исключением фонда оплаты тркда</t>
  </si>
  <si>
    <t>июль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</si>
  <si>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</si>
  <si>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S3430</t>
  </si>
  <si>
    <t>Исполнение исковых требований на основании вступивших в законную силу судебных актов, обязательств бюджета</t>
  </si>
  <si>
    <t>26 07 2018</t>
  </si>
  <si>
    <t>Иные выплаты, за исключением фонда оплаты труда государственных (муниципальных) органов лицам, привлекаемым законодательству для выполнения отдельных полномочий</t>
  </si>
  <si>
    <t>26 09 2018</t>
  </si>
  <si>
    <t>24 10 2018</t>
  </si>
  <si>
    <t>Государственная подднржка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</si>
  <si>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Приобретение автомобильного транспорта общего пользования за счет средств местного бюджета</t>
  </si>
  <si>
    <t>S8440</t>
  </si>
  <si>
    <t>Обеспечение мероприятий по капитальному ремонту многоквартирных домов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</si>
  <si>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</si>
  <si>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</si>
  <si>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</si>
  <si>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Формирование комфортной городской среды на территории городского округа "город Клинцы Брянской области на 2016-2020 годы"</t>
  </si>
  <si>
    <t>Мероприятия  подпрограммы «Обеспечение жильем молодых семей» федеральной целевой программы «Жилище» на 2016- 2020 годы за счет средств местного бюджета</t>
  </si>
  <si>
    <t>14 11 2018</t>
  </si>
  <si>
    <t>Приобретение, установка и техническое обслуживание программного и тихнического обеспечения, аттестация рабочих мест</t>
  </si>
  <si>
    <t>Повышение уровня благоустройства нуждающихся в благоустройстве территорий общего пользованиянаселения городского округа "город Клинцы Брянской области", а также дворовых территорий многоквартирных домов</t>
  </si>
  <si>
    <t xml:space="preserve">Приложение 8 к Решению Клинцовского городского Совета народных депутатов от 14.11.2018 г. №  6-612      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 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</si>
</sst>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41" fillId="27" borderId="0">
      <alignment/>
      <protection/>
    </xf>
    <xf numFmtId="0" fontId="40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1" fillId="27" borderId="1">
      <alignment/>
      <protection/>
    </xf>
    <xf numFmtId="0" fontId="41" fillId="0" borderId="2">
      <alignment horizontal="center" vertical="center" wrapText="1"/>
      <protection/>
    </xf>
    <xf numFmtId="0" fontId="41" fillId="27" borderId="3">
      <alignment/>
      <protection/>
    </xf>
    <xf numFmtId="0" fontId="42" fillId="0" borderId="2">
      <alignment vertical="top" wrapText="1"/>
      <protection/>
    </xf>
    <xf numFmtId="49" fontId="41" fillId="0" borderId="2">
      <alignment horizontal="center" vertical="top" shrinkToFit="1"/>
      <protection/>
    </xf>
    <xf numFmtId="4" fontId="41" fillId="0" borderId="2">
      <alignment horizontal="right" vertical="top" shrinkToFit="1"/>
      <protection/>
    </xf>
    <xf numFmtId="0" fontId="41" fillId="27" borderId="4">
      <alignment/>
      <protection/>
    </xf>
    <xf numFmtId="0" fontId="41" fillId="27" borderId="4">
      <alignment horizontal="left" shrinkToFit="1"/>
      <protection/>
    </xf>
    <xf numFmtId="0" fontId="42" fillId="0" borderId="2">
      <alignment vertical="top" wrapText="1"/>
      <protection/>
    </xf>
    <xf numFmtId="0" fontId="42" fillId="0" borderId="4">
      <alignment horizontal="right"/>
      <protection/>
    </xf>
    <xf numFmtId="4" fontId="42" fillId="28" borderId="4">
      <alignment horizontal="right" vertical="top" shrinkToFit="1"/>
      <protection/>
    </xf>
    <xf numFmtId="0" fontId="41" fillId="0" borderId="0">
      <alignment horizontal="left" wrapText="1"/>
      <protection/>
    </xf>
    <xf numFmtId="4" fontId="42" fillId="29" borderId="2">
      <alignment horizontal="right" vertical="top" shrinkToFit="1"/>
      <protection/>
    </xf>
    <xf numFmtId="0" fontId="41" fillId="27" borderId="3">
      <alignment horizontal="center"/>
      <protection/>
    </xf>
    <xf numFmtId="0" fontId="41" fillId="27" borderId="3">
      <alignment horizontal="left"/>
      <protection/>
    </xf>
    <xf numFmtId="4" fontId="42" fillId="0" borderId="2">
      <alignment horizontal="right" vertical="top" shrinkToFit="1"/>
      <protection/>
    </xf>
    <xf numFmtId="0" fontId="41" fillId="27" borderId="4">
      <alignment horizontal="center"/>
      <protection/>
    </xf>
    <xf numFmtId="0" fontId="41" fillId="27" borderId="4">
      <alignment horizontal="left"/>
      <protection/>
    </xf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4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11" applyNumberFormat="0" applyAlignment="0" applyProtection="0"/>
    <xf numFmtId="0" fontId="52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39" fillId="0" borderId="0">
      <alignment vertical="top" wrapText="1"/>
      <protection/>
    </xf>
    <xf numFmtId="0" fontId="3" fillId="40" borderId="0">
      <alignment/>
      <protection/>
    </xf>
    <xf numFmtId="0" fontId="37" fillId="0" borderId="0">
      <alignment/>
      <protection/>
    </xf>
    <xf numFmtId="0" fontId="5" fillId="4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37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43" borderId="0" applyNumberFormat="0" applyBorder="0" applyAlignment="0" applyProtection="0"/>
  </cellStyleXfs>
  <cellXfs count="115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60" fillId="0" borderId="14" xfId="0" applyNumberFormat="1" applyFont="1" applyFill="1" applyBorder="1" applyAlignment="1">
      <alignment horizontal="justify" vertical="center" wrapText="1"/>
    </xf>
    <xf numFmtId="49" fontId="61" fillId="44" borderId="14" xfId="0" applyNumberFormat="1" applyFont="1" applyFill="1" applyBorder="1" applyAlignment="1" quotePrefix="1">
      <alignment horizontal="justify" vertical="center" wrapText="1"/>
    </xf>
    <xf numFmtId="49" fontId="61" fillId="44" borderId="14" xfId="0" applyNumberFormat="1" applyFont="1" applyFill="1" applyBorder="1" applyAlignment="1">
      <alignment horizontal="justify" vertical="center" wrapText="1"/>
    </xf>
    <xf numFmtId="49" fontId="60" fillId="44" borderId="14" xfId="0" applyNumberFormat="1" applyFont="1" applyFill="1" applyBorder="1" applyAlignment="1">
      <alignment horizontal="justify" vertical="center" wrapText="1"/>
    </xf>
    <xf numFmtId="0" fontId="7" fillId="45" borderId="0" xfId="0" applyFont="1" applyFill="1" applyAlignment="1">
      <alignment vertical="top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60" fillId="0" borderId="0" xfId="0" applyFont="1" applyFill="1" applyAlignment="1">
      <alignment vertical="top" wrapText="1"/>
    </xf>
    <xf numFmtId="0" fontId="61" fillId="46" borderId="14" xfId="0" applyFont="1" applyFill="1" applyBorder="1" applyAlignment="1">
      <alignment horizontal="right" vertical="center" wrapText="1"/>
    </xf>
    <xf numFmtId="4" fontId="61" fillId="46" borderId="14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vertical="top" wrapText="1"/>
    </xf>
    <xf numFmtId="4" fontId="60" fillId="46" borderId="14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60" fillId="46" borderId="14" xfId="0" applyNumberFormat="1" applyFont="1" applyFill="1" applyBorder="1" applyAlignment="1">
      <alignment horizontal="justify" vertical="center" wrapText="1"/>
    </xf>
    <xf numFmtId="49" fontId="60" fillId="46" borderId="14" xfId="0" applyNumberFormat="1" applyFont="1" applyFill="1" applyBorder="1" applyAlignment="1">
      <alignment horizontal="center" vertical="center" wrapText="1"/>
    </xf>
    <xf numFmtId="0" fontId="60" fillId="46" borderId="14" xfId="0" applyFont="1" applyFill="1" applyBorder="1" applyAlignment="1">
      <alignment horizontal="center" vertical="center" wrapText="1"/>
    </xf>
    <xf numFmtId="0" fontId="60" fillId="46" borderId="14" xfId="0" applyFont="1" applyFill="1" applyBorder="1" applyAlignment="1">
      <alignment horizontal="right" vertical="center" wrapText="1"/>
    </xf>
    <xf numFmtId="0" fontId="61" fillId="46" borderId="14" xfId="0" applyFont="1" applyFill="1" applyBorder="1" applyAlignment="1">
      <alignment horizontal="center" vertical="center" wrapText="1"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49" fontId="61" fillId="46" borderId="14" xfId="0" applyNumberFormat="1" applyFont="1" applyFill="1" applyBorder="1" applyAlignment="1">
      <alignment horizontal="center" vertical="center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0" fontId="61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justify"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14" fontId="7" fillId="46" borderId="14" xfId="0" applyNumberFormat="1" applyFont="1" applyFill="1" applyBorder="1" applyAlignment="1">
      <alignment horizontal="center" vertical="center" wrapText="1"/>
    </xf>
    <xf numFmtId="4" fontId="7" fillId="47" borderId="14" xfId="0" applyNumberFormat="1" applyFont="1" applyFill="1" applyBorder="1" applyAlignment="1">
      <alignment horizontal="right" vertical="center" wrapText="1"/>
    </xf>
    <xf numFmtId="0" fontId="7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vertical="center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49" fontId="7" fillId="44" borderId="14" xfId="0" applyNumberFormat="1" applyFont="1" applyFill="1" applyBorder="1" applyAlignment="1">
      <alignment horizontal="justify" wrapText="1"/>
    </xf>
    <xf numFmtId="49" fontId="7" fillId="46" borderId="14" xfId="0" applyNumberFormat="1" applyFont="1" applyFill="1" applyBorder="1" applyAlignment="1">
      <alignment horizontal="justify" wrapText="1"/>
    </xf>
    <xf numFmtId="0" fontId="13" fillId="0" borderId="2" xfId="53" applyNumberFormat="1" applyFont="1" applyAlignment="1" applyProtection="1">
      <alignment vertical="top" wrapText="1"/>
      <protection/>
    </xf>
    <xf numFmtId="0" fontId="4" fillId="46" borderId="2" xfId="60" applyNumberFormat="1" applyFont="1" applyFill="1" applyProtection="1">
      <alignment vertical="top" wrapText="1"/>
      <protection locked="0"/>
    </xf>
    <xf numFmtId="0" fontId="4" fillId="0" borderId="14" xfId="95" applyFont="1" applyFill="1" applyBorder="1" applyAlignment="1">
      <alignment horizontal="left" vertical="top" wrapText="1"/>
      <protection/>
    </xf>
    <xf numFmtId="0" fontId="4" fillId="46" borderId="14" xfId="62" applyNumberFormat="1" applyFont="1" applyFill="1" applyBorder="1" applyAlignment="1" applyProtection="1">
      <alignment horizontal="center" vertical="center" shrinkToFit="1"/>
      <protection/>
    </xf>
    <xf numFmtId="4" fontId="4" fillId="46" borderId="14" xfId="62" applyFont="1" applyFill="1" applyBorder="1" applyAlignment="1" applyProtection="1">
      <alignment horizontal="center" vertical="top" shrinkToFit="1"/>
      <protection/>
    </xf>
    <xf numFmtId="0" fontId="7" fillId="46" borderId="14" xfId="62" applyNumberFormat="1" applyFont="1" applyFill="1" applyBorder="1" applyAlignment="1" applyProtection="1">
      <alignment horizontal="center" vertical="center" shrinkToFit="1"/>
      <protection/>
    </xf>
    <xf numFmtId="4" fontId="7" fillId="46" borderId="14" xfId="62" applyFont="1" applyFill="1" applyBorder="1" applyAlignment="1" applyProtection="1">
      <alignment horizontal="center" vertical="top" shrinkToFit="1"/>
      <protection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49" fontId="4" fillId="46" borderId="0" xfId="0" applyNumberFormat="1" applyFont="1" applyFill="1" applyAlignment="1">
      <alignment horizontal="center" vertical="top" wrapText="1"/>
    </xf>
    <xf numFmtId="0" fontId="7" fillId="46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4" fontId="7" fillId="46" borderId="0" xfId="0" applyNumberFormat="1" applyFont="1" applyFill="1" applyAlignment="1">
      <alignment horizontal="justify" vertical="center" wrapText="1"/>
    </xf>
    <xf numFmtId="0" fontId="4" fillId="46" borderId="0" xfId="0" applyFont="1" applyFill="1" applyAlignment="1">
      <alignment horizontal="right" vertical="top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6"/>
  <sheetViews>
    <sheetView tabSelected="1" view="pageBreakPreview" zoomScale="90" zoomScaleSheetLayoutView="90" zoomScalePageLayoutView="0" workbookViewId="0" topLeftCell="B1">
      <selection activeCell="AM17" sqref="AM15:AM17"/>
    </sheetView>
  </sheetViews>
  <sheetFormatPr defaultColWidth="9.33203125" defaultRowHeight="12.75"/>
  <cols>
    <col min="1" max="1" width="42.66015625" style="1" hidden="1" customWidth="1"/>
    <col min="2" max="2" width="42.66015625" style="42" customWidth="1"/>
    <col min="3" max="3" width="6" style="92" customWidth="1"/>
    <col min="4" max="4" width="7.33203125" style="92" customWidth="1"/>
    <col min="5" max="5" width="6.16015625" style="92" customWidth="1"/>
    <col min="6" max="6" width="3.33203125" style="92" hidden="1" customWidth="1"/>
    <col min="7" max="7" width="7.83203125" style="47" customWidth="1"/>
    <col min="8" max="8" width="9.33203125" style="47" hidden="1" customWidth="1"/>
    <col min="9" max="9" width="11.66015625" style="92" customWidth="1"/>
    <col min="10" max="10" width="6.66015625" style="81" customWidth="1"/>
    <col min="11" max="11" width="15.66015625" style="81" hidden="1" customWidth="1"/>
    <col min="12" max="12" width="12.66015625" style="82" hidden="1" customWidth="1"/>
    <col min="13" max="13" width="12.33203125" style="82" hidden="1" customWidth="1"/>
    <col min="14" max="15" width="12.66015625" style="82" hidden="1" customWidth="1"/>
    <col min="16" max="16" width="13.83203125" style="82" hidden="1" customWidth="1"/>
    <col min="17" max="17" width="13.5" style="82" hidden="1" customWidth="1"/>
    <col min="18" max="18" width="12.33203125" style="82" hidden="1" customWidth="1"/>
    <col min="19" max="20" width="11.66015625" style="82" hidden="1" customWidth="1"/>
    <col min="21" max="21" width="12.66015625" style="82" hidden="1" customWidth="1"/>
    <col min="22" max="22" width="13.5" style="82" hidden="1" customWidth="1"/>
    <col min="23" max="23" width="15.66015625" style="82" hidden="1" customWidth="1"/>
    <col min="24" max="24" width="14.5" style="82" hidden="1" customWidth="1"/>
    <col min="25" max="25" width="15.33203125" style="82" hidden="1" customWidth="1"/>
    <col min="26" max="26" width="16.83203125" style="82" hidden="1" customWidth="1"/>
    <col min="27" max="27" width="19.16015625" style="82" hidden="1" customWidth="1"/>
    <col min="28" max="28" width="14.5" style="82" hidden="1" customWidth="1"/>
    <col min="29" max="30" width="15.33203125" style="82" hidden="1" customWidth="1"/>
    <col min="31" max="31" width="14" style="82" hidden="1" customWidth="1"/>
    <col min="32" max="32" width="13.66015625" style="82" hidden="1" customWidth="1"/>
    <col min="33" max="33" width="14" style="82" hidden="1" customWidth="1"/>
    <col min="34" max="34" width="19" style="44" customWidth="1"/>
    <col min="35" max="36" width="18.16015625" style="44" hidden="1" customWidth="1"/>
    <col min="37" max="37" width="14.66015625" style="44" hidden="1" customWidth="1"/>
    <col min="38" max="38" width="13" style="44" hidden="1" customWidth="1"/>
    <col min="39" max="39" width="18.16015625" style="92" customWidth="1"/>
    <col min="40" max="40" width="18.16015625" style="92" hidden="1" customWidth="1"/>
    <col min="41" max="41" width="14" style="92" hidden="1" customWidth="1"/>
    <col min="42" max="42" width="17.5" style="92" customWidth="1"/>
    <col min="43" max="16384" width="9.33203125" style="1" customWidth="1"/>
  </cols>
  <sheetData>
    <row r="1" spans="5:33" ht="0.75" customHeight="1">
      <c r="E1" s="106"/>
      <c r="F1" s="106"/>
      <c r="G1" s="106"/>
      <c r="H1" s="106"/>
      <c r="I1" s="106"/>
      <c r="J1" s="106"/>
      <c r="K1" s="9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7:33" ht="0.75" customHeight="1">
      <c r="G2" s="92"/>
      <c r="H2" s="92"/>
      <c r="J2" s="92"/>
      <c r="K2" s="92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7:33" ht="0.75" customHeight="1" hidden="1">
      <c r="G3" s="92"/>
      <c r="H3" s="92"/>
      <c r="J3" s="92"/>
      <c r="K3" s="9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7:33" ht="0.75" customHeight="1" hidden="1">
      <c r="G4" s="92"/>
      <c r="H4" s="92"/>
      <c r="J4" s="92"/>
      <c r="K4" s="9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7:33" ht="0.75" customHeight="1" hidden="1">
      <c r="G5" s="92"/>
      <c r="H5" s="92"/>
      <c r="J5" s="92"/>
      <c r="K5" s="9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7:33" ht="0.75" customHeight="1" hidden="1">
      <c r="G6" s="92"/>
      <c r="H6" s="92"/>
      <c r="J6" s="92"/>
      <c r="K6" s="9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7:33" ht="0.75" customHeight="1" hidden="1">
      <c r="G7" s="92"/>
      <c r="H7" s="92"/>
      <c r="J7" s="92"/>
      <c r="K7" s="9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7:33" ht="0.75" customHeight="1" hidden="1">
      <c r="G8" s="92"/>
      <c r="H8" s="92"/>
      <c r="J8" s="92"/>
      <c r="K8" s="9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7:33" ht="0.75" customHeight="1" hidden="1">
      <c r="G9" s="92"/>
      <c r="H9" s="92"/>
      <c r="J9" s="92"/>
      <c r="K9" s="9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7:33" ht="12.75" hidden="1">
      <c r="G10" s="92"/>
      <c r="H10" s="92"/>
      <c r="J10" s="92"/>
      <c r="K10" s="9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5:42" ht="116.25" customHeight="1">
      <c r="E11" s="46"/>
      <c r="F11" s="46"/>
      <c r="G11" s="46"/>
      <c r="H11" s="46"/>
      <c r="I11" s="46"/>
      <c r="J11" s="113" t="s">
        <v>385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</row>
    <row r="12" spans="2:42" ht="29.25" customHeight="1">
      <c r="B12" s="107" t="s">
        <v>340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6"/>
      <c r="AI12" s="106"/>
      <c r="AJ12" s="106"/>
      <c r="AK12" s="106"/>
      <c r="AL12" s="106"/>
      <c r="AM12" s="106"/>
      <c r="AN12" s="106"/>
      <c r="AO12" s="106"/>
      <c r="AP12" s="106"/>
    </row>
    <row r="13" spans="2:42" ht="14.25" customHeight="1">
      <c r="B13" s="108" t="s">
        <v>333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10"/>
      <c r="AN13" s="110"/>
      <c r="AO13" s="110"/>
      <c r="AP13" s="110"/>
    </row>
    <row r="14" spans="2:42" ht="12.75">
      <c r="B14" s="45"/>
      <c r="J14" s="92"/>
      <c r="K14" s="9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P14" s="47" t="s">
        <v>214</v>
      </c>
    </row>
    <row r="15" spans="1:42" ht="54" customHeight="1">
      <c r="A15" s="2" t="s">
        <v>1</v>
      </c>
      <c r="B15" s="48" t="s">
        <v>1</v>
      </c>
      <c r="C15" s="49" t="s">
        <v>67</v>
      </c>
      <c r="D15" s="49" t="s">
        <v>68</v>
      </c>
      <c r="E15" s="49" t="s">
        <v>161</v>
      </c>
      <c r="F15" s="49" t="s">
        <v>130</v>
      </c>
      <c r="G15" s="49" t="s">
        <v>2</v>
      </c>
      <c r="H15" s="49"/>
      <c r="I15" s="49" t="s">
        <v>69</v>
      </c>
      <c r="J15" s="49" t="s">
        <v>3</v>
      </c>
      <c r="K15" s="50" t="s">
        <v>223</v>
      </c>
      <c r="L15" s="50" t="s">
        <v>235</v>
      </c>
      <c r="M15" s="49" t="s">
        <v>241</v>
      </c>
      <c r="N15" s="49" t="s">
        <v>245</v>
      </c>
      <c r="O15" s="49" t="s">
        <v>249</v>
      </c>
      <c r="P15" s="49" t="s">
        <v>251</v>
      </c>
      <c r="Q15" s="49" t="s">
        <v>256</v>
      </c>
      <c r="R15" s="49" t="s">
        <v>266</v>
      </c>
      <c r="S15" s="49" t="s">
        <v>267</v>
      </c>
      <c r="T15" s="49"/>
      <c r="U15" s="49" t="s">
        <v>271</v>
      </c>
      <c r="V15" s="49" t="s">
        <v>274</v>
      </c>
      <c r="W15" s="49"/>
      <c r="X15" s="49" t="s">
        <v>339</v>
      </c>
      <c r="Y15" s="49" t="s">
        <v>341</v>
      </c>
      <c r="Z15" s="87">
        <v>43180</v>
      </c>
      <c r="AA15" s="87" t="s">
        <v>345</v>
      </c>
      <c r="AB15" s="87" t="s">
        <v>355</v>
      </c>
      <c r="AC15" s="87" t="s">
        <v>360</v>
      </c>
      <c r="AD15" s="87" t="s">
        <v>365</v>
      </c>
      <c r="AE15" s="87" t="s">
        <v>369</v>
      </c>
      <c r="AF15" s="87" t="s">
        <v>372</v>
      </c>
      <c r="AG15" s="87" t="s">
        <v>382</v>
      </c>
      <c r="AH15" s="50" t="s">
        <v>224</v>
      </c>
      <c r="AI15" s="50"/>
      <c r="AJ15" s="87">
        <v>43180</v>
      </c>
      <c r="AK15" s="87" t="s">
        <v>371</v>
      </c>
      <c r="AL15" s="87" t="s">
        <v>372</v>
      </c>
      <c r="AM15" s="50" t="s">
        <v>225</v>
      </c>
      <c r="AN15" s="50"/>
      <c r="AO15" s="87">
        <v>43180</v>
      </c>
      <c r="AP15" s="50" t="s">
        <v>278</v>
      </c>
    </row>
    <row r="16" spans="1:42" ht="12.75" hidden="1">
      <c r="A16" s="2" t="s">
        <v>4</v>
      </c>
      <c r="B16" s="48" t="s">
        <v>4</v>
      </c>
      <c r="C16" s="49" t="s">
        <v>5</v>
      </c>
      <c r="D16" s="49" t="s">
        <v>6</v>
      </c>
      <c r="E16" s="49">
        <v>4</v>
      </c>
      <c r="F16" s="49">
        <v>5</v>
      </c>
      <c r="G16" s="49">
        <v>5</v>
      </c>
      <c r="H16" s="49"/>
      <c r="I16" s="49">
        <v>6</v>
      </c>
      <c r="J16" s="49">
        <v>7</v>
      </c>
      <c r="K16" s="49">
        <v>8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49">
        <v>8</v>
      </c>
      <c r="AI16" s="49"/>
      <c r="AJ16" s="49"/>
      <c r="AK16" s="49"/>
      <c r="AL16" s="49"/>
      <c r="AM16" s="49">
        <v>8</v>
      </c>
      <c r="AN16" s="49"/>
      <c r="AO16" s="49"/>
      <c r="AP16" s="49">
        <v>8</v>
      </c>
    </row>
    <row r="17" spans="1:42" ht="66.75" customHeight="1">
      <c r="A17" s="6" t="s">
        <v>88</v>
      </c>
      <c r="B17" s="51" t="s">
        <v>88</v>
      </c>
      <c r="C17" s="52" t="s">
        <v>7</v>
      </c>
      <c r="D17" s="52"/>
      <c r="E17" s="52"/>
      <c r="F17" s="52"/>
      <c r="G17" s="52"/>
      <c r="H17" s="52"/>
      <c r="I17" s="52"/>
      <c r="J17" s="53"/>
      <c r="K17" s="24">
        <f>K18+K377+K395+K424</f>
        <v>188537768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>
        <f>AH18+AH377+AH395+AH424</f>
        <v>255929749.32999998</v>
      </c>
      <c r="AI17" s="24"/>
      <c r="AJ17" s="24"/>
      <c r="AK17" s="24"/>
      <c r="AL17" s="24"/>
      <c r="AM17" s="24">
        <f>AM18+AM377+AM395+AM424</f>
        <v>228001062.36000004</v>
      </c>
      <c r="AN17" s="24"/>
      <c r="AO17" s="24"/>
      <c r="AP17" s="24">
        <f>AP18+AP377+AP395+AP424</f>
        <v>227974015.27</v>
      </c>
    </row>
    <row r="18" spans="1:42" ht="39" customHeight="1">
      <c r="A18" s="7" t="s">
        <v>89</v>
      </c>
      <c r="B18" s="54" t="s">
        <v>89</v>
      </c>
      <c r="C18" s="52" t="s">
        <v>7</v>
      </c>
      <c r="D18" s="52">
        <v>1</v>
      </c>
      <c r="E18" s="52"/>
      <c r="F18" s="52"/>
      <c r="G18" s="55"/>
      <c r="H18" s="55"/>
      <c r="I18" s="56"/>
      <c r="J18" s="57"/>
      <c r="K18" s="24">
        <f>K19+K346+K351+K356</f>
        <v>168548335.65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24">
        <f>AH19+AH346+AH351+AH356</f>
        <v>231381467.69</v>
      </c>
      <c r="AI18" s="24"/>
      <c r="AJ18" s="24"/>
      <c r="AK18" s="24"/>
      <c r="AL18" s="24"/>
      <c r="AM18" s="24">
        <f>AM19+AM346+AM351+AM356</f>
        <v>204495670.00000003</v>
      </c>
      <c r="AN18" s="24"/>
      <c r="AO18" s="24"/>
      <c r="AP18" s="24">
        <f>AP19+AP346+AP351+AP356</f>
        <v>203790583.67000002</v>
      </c>
    </row>
    <row r="19" spans="1:42" ht="41.25" customHeight="1">
      <c r="A19" s="7" t="s">
        <v>168</v>
      </c>
      <c r="B19" s="54" t="s">
        <v>168</v>
      </c>
      <c r="C19" s="52" t="s">
        <v>7</v>
      </c>
      <c r="D19" s="52">
        <v>1</v>
      </c>
      <c r="E19" s="52">
        <v>11</v>
      </c>
      <c r="F19" s="52"/>
      <c r="G19" s="55"/>
      <c r="H19" s="55"/>
      <c r="I19" s="56"/>
      <c r="J19" s="57"/>
      <c r="K19" s="24">
        <f>K20</f>
        <v>168548335.65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24">
        <f>AH20</f>
        <v>231381467.69</v>
      </c>
      <c r="AI19" s="24"/>
      <c r="AJ19" s="24"/>
      <c r="AK19" s="24"/>
      <c r="AL19" s="24"/>
      <c r="AM19" s="24">
        <f>AM20</f>
        <v>204495670.00000003</v>
      </c>
      <c r="AN19" s="24"/>
      <c r="AO19" s="24"/>
      <c r="AP19" s="24">
        <f>AP20</f>
        <v>203790583.67000002</v>
      </c>
    </row>
    <row r="20" spans="1:42" ht="27.75" customHeight="1">
      <c r="A20" s="7" t="s">
        <v>41</v>
      </c>
      <c r="B20" s="54" t="s">
        <v>41</v>
      </c>
      <c r="C20" s="52" t="s">
        <v>7</v>
      </c>
      <c r="D20" s="52">
        <v>1</v>
      </c>
      <c r="E20" s="52">
        <v>11</v>
      </c>
      <c r="F20" s="52">
        <v>1</v>
      </c>
      <c r="G20" s="52">
        <v>902</v>
      </c>
      <c r="H20" s="52"/>
      <c r="I20" s="56"/>
      <c r="J20" s="57"/>
      <c r="K20" s="24">
        <f>K21+K25+K31+K61+K65+K69+K101+K105+K109+K127+K148+K154+K173+K177+K181+K185+K193+K204+K208+K220+K227+K231+K235+K271+K283+K288+K304+K312+K325+K329+K337+K47+K163+K263+K58+K113+K119+K321+K120+K144+K200+K135+K216+K73+K51+K267</f>
        <v>168548335.65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24">
        <f>AH21+AH25+AH31+AH61+AH65+AH69+AH91+AH101+AH105+AH109+AH127+AH148+AH154+AH173+AH177+AH181+AH185+AH193+AH204+AH208+AH220+AH227+AH231+AH235+AH244+AH271+AH283+AH288+AH304+AH312+AH316+AH325+AH329+AH337+AH47+AH163+AH263+AH58+AH113+AH119+AH321+AH120+AH144+AH200+AH135+AH216+AH73+AH51+AH267+AH96+AH341+AH275+AH279+AH140+AH361+AH365+AH369+AH373+AH254+AH189+AH294+AH298+AH212+AH248+AH333</f>
        <v>231381467.69</v>
      </c>
      <c r="AI20" s="24"/>
      <c r="AJ20" s="24"/>
      <c r="AK20" s="24"/>
      <c r="AL20" s="24"/>
      <c r="AM20" s="24">
        <f>AM21+AM25+AM31+AM61+AM65+AM69+AM91+AM101+AM105+AM109+AM127+AM148+AM154+AM173+AM177+AM181+AM185+AM193+AM204+AM208+AM220+AM227+AM231+AM235+AM244+AM271+AM283+AM288+AM304+AM312+AM316+AM325+AM329+AM337+AM47+AM163+AM263+AM58+AM113+AM119+AM321+AM120+AM144+AM200+AM135+AM216+AM73+AM51+AM267+AM96+AM341+AM275+AM279+AM140+AM361+AM365+AM369+AM373+AM254+AM189+AM294+AM298</f>
        <v>204495670.00000003</v>
      </c>
      <c r="AN20" s="24"/>
      <c r="AO20" s="24"/>
      <c r="AP20" s="24">
        <f>AP21+AP25+AP31+AP61+AP65+AP69+AP91+AP101+AP105+AP109+AP127+AP148+AP154+AP173+AP177+AP181+AP185+AP193+AP204+AP208+AP220+AP227+AP231+AP235+AP244+AP271+AP283+AP288+AP304+AP312+AP316+AP325+AP329+AP337+AP47+AP163+AP263+AP58+AP113+AP119+AP321+AP120+AP144+AP200+AP135+AP216+AP73+AP51+AP267+AP96+AP341+AP275+AP279+AP140+AP361+AP365+AP369+AP373+AP254+AP189+AP294+AP298</f>
        <v>203790583.67000002</v>
      </c>
    </row>
    <row r="21" spans="1:42" s="3" customFormat="1" ht="55.5" customHeight="1">
      <c r="A21" s="7" t="s">
        <v>187</v>
      </c>
      <c r="B21" s="59" t="s">
        <v>376</v>
      </c>
      <c r="C21" s="52" t="s">
        <v>7</v>
      </c>
      <c r="D21" s="52">
        <v>1</v>
      </c>
      <c r="E21" s="52">
        <v>11</v>
      </c>
      <c r="F21" s="52">
        <v>1</v>
      </c>
      <c r="G21" s="52">
        <v>902</v>
      </c>
      <c r="H21" s="60" t="s">
        <v>165</v>
      </c>
      <c r="I21" s="60" t="s">
        <v>279</v>
      </c>
      <c r="J21" s="57"/>
      <c r="K21" s="24">
        <f>K22</f>
        <v>366111.9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24">
        <f>AH22</f>
        <v>0</v>
      </c>
      <c r="AI21" s="24"/>
      <c r="AJ21" s="24"/>
      <c r="AK21" s="24"/>
      <c r="AL21" s="24"/>
      <c r="AM21" s="24">
        <f>AM22</f>
        <v>366000</v>
      </c>
      <c r="AN21" s="24"/>
      <c r="AO21" s="24"/>
      <c r="AP21" s="24">
        <f>AP22</f>
        <v>366000</v>
      </c>
    </row>
    <row r="22" spans="1:42" ht="45" customHeight="1">
      <c r="A22" s="8" t="s">
        <v>66</v>
      </c>
      <c r="B22" s="61" t="s">
        <v>66</v>
      </c>
      <c r="C22" s="49" t="s">
        <v>7</v>
      </c>
      <c r="D22" s="49">
        <v>1</v>
      </c>
      <c r="E22" s="49">
        <v>11</v>
      </c>
      <c r="F22" s="49">
        <v>1</v>
      </c>
      <c r="G22" s="49">
        <v>902</v>
      </c>
      <c r="H22" s="48" t="s">
        <v>165</v>
      </c>
      <c r="I22" s="48" t="s">
        <v>279</v>
      </c>
      <c r="J22" s="62" t="s">
        <v>21</v>
      </c>
      <c r="K22" s="23">
        <f>K23</f>
        <v>366111.9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f>AH23</f>
        <v>0</v>
      </c>
      <c r="AI22" s="23"/>
      <c r="AJ22" s="23"/>
      <c r="AK22" s="23"/>
      <c r="AL22" s="23"/>
      <c r="AM22" s="23">
        <f>AM23</f>
        <v>366000</v>
      </c>
      <c r="AN22" s="23"/>
      <c r="AO22" s="23"/>
      <c r="AP22" s="23">
        <f>AP23</f>
        <v>366000</v>
      </c>
    </row>
    <row r="23" spans="1:42" ht="55.5" customHeight="1">
      <c r="A23" s="8" t="s">
        <v>166</v>
      </c>
      <c r="B23" s="61" t="s">
        <v>166</v>
      </c>
      <c r="C23" s="49" t="s">
        <v>7</v>
      </c>
      <c r="D23" s="49">
        <v>1</v>
      </c>
      <c r="E23" s="49">
        <v>11</v>
      </c>
      <c r="F23" s="49">
        <v>1</v>
      </c>
      <c r="G23" s="49">
        <v>902</v>
      </c>
      <c r="H23" s="48" t="s">
        <v>165</v>
      </c>
      <c r="I23" s="48" t="s">
        <v>279</v>
      </c>
      <c r="J23" s="62" t="s">
        <v>167</v>
      </c>
      <c r="K23" s="23">
        <v>366111.9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f>AH24</f>
        <v>0</v>
      </c>
      <c r="AI23" s="23"/>
      <c r="AJ23" s="23"/>
      <c r="AK23" s="23"/>
      <c r="AL23" s="23"/>
      <c r="AM23" s="23">
        <f>AM24</f>
        <v>366000</v>
      </c>
      <c r="AN23" s="23"/>
      <c r="AO23" s="23"/>
      <c r="AP23" s="23">
        <f>AP24</f>
        <v>366000</v>
      </c>
    </row>
    <row r="24" spans="1:42" ht="53.25" customHeight="1">
      <c r="A24" s="8" t="s">
        <v>242</v>
      </c>
      <c r="B24" s="61" t="s">
        <v>242</v>
      </c>
      <c r="C24" s="49" t="s">
        <v>7</v>
      </c>
      <c r="D24" s="49">
        <v>1</v>
      </c>
      <c r="E24" s="49">
        <v>11</v>
      </c>
      <c r="F24" s="49">
        <v>1</v>
      </c>
      <c r="G24" s="49">
        <v>902</v>
      </c>
      <c r="H24" s="48" t="s">
        <v>165</v>
      </c>
      <c r="I24" s="48" t="s">
        <v>279</v>
      </c>
      <c r="J24" s="62" t="s">
        <v>243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-123490.12</v>
      </c>
      <c r="W24" s="23"/>
      <c r="X24" s="23"/>
      <c r="Y24" s="23"/>
      <c r="Z24" s="23"/>
      <c r="AA24" s="23"/>
      <c r="AB24" s="23"/>
      <c r="AC24" s="23"/>
      <c r="AD24" s="23"/>
      <c r="AE24" s="23"/>
      <c r="AF24" s="23">
        <v>-366000</v>
      </c>
      <c r="AG24" s="23"/>
      <c r="AH24" s="23">
        <f>366000+AF24</f>
        <v>0</v>
      </c>
      <c r="AI24" s="23"/>
      <c r="AJ24" s="23"/>
      <c r="AK24" s="23"/>
      <c r="AL24" s="23"/>
      <c r="AM24" s="23">
        <v>366000</v>
      </c>
      <c r="AN24" s="23"/>
      <c r="AO24" s="23"/>
      <c r="AP24" s="23">
        <v>366000</v>
      </c>
    </row>
    <row r="25" spans="1:42" s="3" customFormat="1" ht="53.25" customHeight="1">
      <c r="A25" s="6" t="s">
        <v>95</v>
      </c>
      <c r="B25" s="59" t="s">
        <v>280</v>
      </c>
      <c r="C25" s="52" t="s">
        <v>7</v>
      </c>
      <c r="D25" s="52">
        <v>1</v>
      </c>
      <c r="E25" s="52">
        <v>11</v>
      </c>
      <c r="F25" s="52">
        <v>1</v>
      </c>
      <c r="G25" s="52">
        <v>902</v>
      </c>
      <c r="H25" s="52">
        <v>10010</v>
      </c>
      <c r="I25" s="52">
        <v>80020</v>
      </c>
      <c r="J25" s="57"/>
      <c r="K25" s="24">
        <f>K26</f>
        <v>1173620.59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24">
        <f>AH26</f>
        <v>1279184.03</v>
      </c>
      <c r="AI25" s="24"/>
      <c r="AJ25" s="24"/>
      <c r="AK25" s="24"/>
      <c r="AL25" s="24"/>
      <c r="AM25" s="24">
        <f>AM26</f>
        <v>1279184.03</v>
      </c>
      <c r="AN25" s="24"/>
      <c r="AO25" s="24"/>
      <c r="AP25" s="24">
        <f>AP26</f>
        <v>1279184.03</v>
      </c>
    </row>
    <row r="26" spans="1:42" ht="81" customHeight="1">
      <c r="A26" s="5" t="s">
        <v>8</v>
      </c>
      <c r="B26" s="63" t="s">
        <v>8</v>
      </c>
      <c r="C26" s="49" t="s">
        <v>7</v>
      </c>
      <c r="D26" s="49">
        <v>1</v>
      </c>
      <c r="E26" s="49">
        <v>11</v>
      </c>
      <c r="F26" s="49">
        <v>1</v>
      </c>
      <c r="G26" s="49">
        <v>902</v>
      </c>
      <c r="H26" s="49">
        <v>10010</v>
      </c>
      <c r="I26" s="49">
        <v>80020</v>
      </c>
      <c r="J26" s="64">
        <v>100</v>
      </c>
      <c r="K26" s="23">
        <f>K27</f>
        <v>1173620.59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f>AH27</f>
        <v>1279184.03</v>
      </c>
      <c r="AI26" s="23"/>
      <c r="AJ26" s="23"/>
      <c r="AK26" s="23"/>
      <c r="AL26" s="23"/>
      <c r="AM26" s="23">
        <f>AM27</f>
        <v>1279184.03</v>
      </c>
      <c r="AN26" s="23"/>
      <c r="AO26" s="23"/>
      <c r="AP26" s="23">
        <f>AP27</f>
        <v>1279184.03</v>
      </c>
    </row>
    <row r="27" spans="1:42" ht="39.75" customHeight="1">
      <c r="A27" s="5" t="s">
        <v>10</v>
      </c>
      <c r="B27" s="63" t="s">
        <v>10</v>
      </c>
      <c r="C27" s="49" t="s">
        <v>7</v>
      </c>
      <c r="D27" s="49">
        <v>1</v>
      </c>
      <c r="E27" s="49">
        <v>11</v>
      </c>
      <c r="F27" s="49">
        <v>1</v>
      </c>
      <c r="G27" s="49">
        <v>902</v>
      </c>
      <c r="H27" s="49">
        <v>10010</v>
      </c>
      <c r="I27" s="49">
        <v>80020</v>
      </c>
      <c r="J27" s="64">
        <v>120</v>
      </c>
      <c r="K27" s="23">
        <f>K28+K30</f>
        <v>1173620.59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>
        <f>AH28+AH30+AH29</f>
        <v>1279184.03</v>
      </c>
      <c r="AI27" s="23"/>
      <c r="AJ27" s="23"/>
      <c r="AK27" s="23"/>
      <c r="AL27" s="23"/>
      <c r="AM27" s="23">
        <f>AM28+AM30+AM29</f>
        <v>1279184.03</v>
      </c>
      <c r="AN27" s="23"/>
      <c r="AO27" s="23"/>
      <c r="AP27" s="23">
        <f>AP28+AP30+AP29</f>
        <v>1279184.03</v>
      </c>
    </row>
    <row r="28" spans="1:42" ht="25.5" customHeight="1">
      <c r="A28" s="5" t="s">
        <v>131</v>
      </c>
      <c r="B28" s="63" t="s">
        <v>131</v>
      </c>
      <c r="C28" s="49" t="s">
        <v>7</v>
      </c>
      <c r="D28" s="49">
        <v>1</v>
      </c>
      <c r="E28" s="49">
        <v>11</v>
      </c>
      <c r="F28" s="49">
        <v>1</v>
      </c>
      <c r="G28" s="49">
        <v>902</v>
      </c>
      <c r="H28" s="49">
        <v>10010</v>
      </c>
      <c r="I28" s="49">
        <v>80020</v>
      </c>
      <c r="J28" s="64">
        <v>121</v>
      </c>
      <c r="K28" s="23">
        <v>901398.3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952476.21</v>
      </c>
      <c r="AI28" s="23"/>
      <c r="AJ28" s="23"/>
      <c r="AK28" s="23"/>
      <c r="AL28" s="23"/>
      <c r="AM28" s="23">
        <v>952476.21</v>
      </c>
      <c r="AN28" s="23"/>
      <c r="AO28" s="23"/>
      <c r="AP28" s="23">
        <v>952476.21</v>
      </c>
    </row>
    <row r="29" spans="1:42" ht="58.5" customHeight="1">
      <c r="A29" s="5"/>
      <c r="B29" s="63" t="s">
        <v>57</v>
      </c>
      <c r="C29" s="49" t="s">
        <v>7</v>
      </c>
      <c r="D29" s="49">
        <v>1</v>
      </c>
      <c r="E29" s="49">
        <v>11</v>
      </c>
      <c r="F29" s="49">
        <v>1</v>
      </c>
      <c r="G29" s="49">
        <v>902</v>
      </c>
      <c r="H29" s="49">
        <v>10010</v>
      </c>
      <c r="I29" s="49">
        <v>80020</v>
      </c>
      <c r="J29" s="64">
        <v>122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>
        <v>30000</v>
      </c>
      <c r="AI29" s="23"/>
      <c r="AJ29" s="23"/>
      <c r="AK29" s="23"/>
      <c r="AL29" s="23"/>
      <c r="AM29" s="23">
        <v>30000</v>
      </c>
      <c r="AN29" s="23"/>
      <c r="AO29" s="23"/>
      <c r="AP29" s="23">
        <v>30000</v>
      </c>
    </row>
    <row r="30" spans="1:42" ht="69.75" customHeight="1">
      <c r="A30" s="5" t="s">
        <v>132</v>
      </c>
      <c r="B30" s="63" t="s">
        <v>132</v>
      </c>
      <c r="C30" s="49" t="s">
        <v>7</v>
      </c>
      <c r="D30" s="49">
        <v>1</v>
      </c>
      <c r="E30" s="49">
        <v>11</v>
      </c>
      <c r="F30" s="49">
        <v>1</v>
      </c>
      <c r="G30" s="49">
        <v>902</v>
      </c>
      <c r="H30" s="49">
        <v>10010</v>
      </c>
      <c r="I30" s="49">
        <v>80020</v>
      </c>
      <c r="J30" s="64">
        <v>129</v>
      </c>
      <c r="K30" s="23">
        <v>272222.29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296707.82</v>
      </c>
      <c r="AI30" s="23"/>
      <c r="AJ30" s="23"/>
      <c r="AK30" s="23"/>
      <c r="AL30" s="23"/>
      <c r="AM30" s="23">
        <v>296707.82</v>
      </c>
      <c r="AN30" s="23"/>
      <c r="AO30" s="23"/>
      <c r="AP30" s="23">
        <v>296707.82</v>
      </c>
    </row>
    <row r="31" spans="1:42" s="3" customFormat="1" ht="39" customHeight="1">
      <c r="A31" s="11" t="s">
        <v>58</v>
      </c>
      <c r="B31" s="59" t="s">
        <v>58</v>
      </c>
      <c r="C31" s="52" t="s">
        <v>7</v>
      </c>
      <c r="D31" s="52">
        <v>1</v>
      </c>
      <c r="E31" s="52">
        <v>11</v>
      </c>
      <c r="F31" s="52">
        <v>1</v>
      </c>
      <c r="G31" s="52">
        <v>902</v>
      </c>
      <c r="H31" s="52">
        <v>10040</v>
      </c>
      <c r="I31" s="52">
        <v>80040</v>
      </c>
      <c r="J31" s="57"/>
      <c r="K31" s="24">
        <f>K32+K37+K40</f>
        <v>31902993.400000002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24">
        <f>AH32+AH37+AH40</f>
        <v>31246920.38</v>
      </c>
      <c r="AI31" s="24"/>
      <c r="AJ31" s="24"/>
      <c r="AK31" s="24"/>
      <c r="AL31" s="24"/>
      <c r="AM31" s="24">
        <f>AM32+AM37+AM40</f>
        <v>31244411.71</v>
      </c>
      <c r="AN31" s="24"/>
      <c r="AO31" s="24"/>
      <c r="AP31" s="24">
        <f>AP32+AP37+AP40</f>
        <v>31236018.06</v>
      </c>
    </row>
    <row r="32" spans="1:42" ht="83.25" customHeight="1">
      <c r="A32" s="5" t="s">
        <v>8</v>
      </c>
      <c r="B32" s="63" t="s">
        <v>8</v>
      </c>
      <c r="C32" s="49" t="s">
        <v>7</v>
      </c>
      <c r="D32" s="49">
        <v>1</v>
      </c>
      <c r="E32" s="49">
        <v>11</v>
      </c>
      <c r="F32" s="49">
        <v>1</v>
      </c>
      <c r="G32" s="49">
        <v>902</v>
      </c>
      <c r="H32" s="49">
        <v>10040</v>
      </c>
      <c r="I32" s="49">
        <v>80040</v>
      </c>
      <c r="J32" s="64" t="s">
        <v>9</v>
      </c>
      <c r="K32" s="23">
        <f>K33</f>
        <v>26830781.94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f>AH33</f>
        <v>27538400.2</v>
      </c>
      <c r="AI32" s="23"/>
      <c r="AJ32" s="23"/>
      <c r="AK32" s="23"/>
      <c r="AL32" s="23"/>
      <c r="AM32" s="23">
        <f>AM33</f>
        <v>27538400.2</v>
      </c>
      <c r="AN32" s="23"/>
      <c r="AO32" s="23"/>
      <c r="AP32" s="23">
        <f>AP33</f>
        <v>27538400.2</v>
      </c>
    </row>
    <row r="33" spans="1:42" ht="38.25" customHeight="1">
      <c r="A33" s="5" t="s">
        <v>10</v>
      </c>
      <c r="B33" s="63" t="s">
        <v>10</v>
      </c>
      <c r="C33" s="49" t="s">
        <v>7</v>
      </c>
      <c r="D33" s="49">
        <v>1</v>
      </c>
      <c r="E33" s="49">
        <v>11</v>
      </c>
      <c r="F33" s="49">
        <v>1</v>
      </c>
      <c r="G33" s="49">
        <v>902</v>
      </c>
      <c r="H33" s="49">
        <v>10040</v>
      </c>
      <c r="I33" s="49">
        <v>80040</v>
      </c>
      <c r="J33" s="64" t="s">
        <v>11</v>
      </c>
      <c r="K33" s="23">
        <f>K34+K35+K36</f>
        <v>26830781.94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f>AH34+AH35+AH36</f>
        <v>27538400.2</v>
      </c>
      <c r="AI33" s="23"/>
      <c r="AJ33" s="23"/>
      <c r="AK33" s="23"/>
      <c r="AL33" s="23"/>
      <c r="AM33" s="23">
        <f>AM34+AM35+AM36</f>
        <v>27538400.2</v>
      </c>
      <c r="AN33" s="23"/>
      <c r="AO33" s="23"/>
      <c r="AP33" s="23">
        <f>AP34+AP35+AP36</f>
        <v>27538400.2</v>
      </c>
    </row>
    <row r="34" spans="1:42" ht="27" customHeight="1">
      <c r="A34" s="5" t="s">
        <v>131</v>
      </c>
      <c r="B34" s="63" t="s">
        <v>131</v>
      </c>
      <c r="C34" s="49" t="s">
        <v>7</v>
      </c>
      <c r="D34" s="49">
        <v>1</v>
      </c>
      <c r="E34" s="49">
        <v>11</v>
      </c>
      <c r="F34" s="49">
        <v>1</v>
      </c>
      <c r="G34" s="49">
        <v>902</v>
      </c>
      <c r="H34" s="49">
        <v>10040</v>
      </c>
      <c r="I34" s="49">
        <v>80040</v>
      </c>
      <c r="J34" s="64">
        <v>121</v>
      </c>
      <c r="K34" s="23">
        <f>19545673.91+183052.62</f>
        <v>19728726.53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20321805.07</v>
      </c>
      <c r="AI34" s="23"/>
      <c r="AJ34" s="23"/>
      <c r="AK34" s="23"/>
      <c r="AL34" s="23"/>
      <c r="AM34" s="23">
        <v>20321805.07</v>
      </c>
      <c r="AN34" s="23"/>
      <c r="AO34" s="23"/>
      <c r="AP34" s="23">
        <v>20321805.07</v>
      </c>
    </row>
    <row r="35" spans="1:42" ht="52.5" customHeight="1">
      <c r="A35" s="5" t="s">
        <v>57</v>
      </c>
      <c r="B35" s="63" t="s">
        <v>57</v>
      </c>
      <c r="C35" s="49" t="s">
        <v>7</v>
      </c>
      <c r="D35" s="49">
        <v>1</v>
      </c>
      <c r="E35" s="49">
        <v>11</v>
      </c>
      <c r="F35" s="49">
        <v>1</v>
      </c>
      <c r="G35" s="49">
        <v>902</v>
      </c>
      <c r="H35" s="49">
        <v>10040</v>
      </c>
      <c r="I35" s="49">
        <v>80040</v>
      </c>
      <c r="J35" s="64">
        <v>122</v>
      </c>
      <c r="K35" s="23">
        <f>805300+70000+15000</f>
        <v>890300</v>
      </c>
      <c r="L35" s="23"/>
      <c r="M35" s="23"/>
      <c r="N35" s="23"/>
      <c r="O35" s="23"/>
      <c r="P35" s="23"/>
      <c r="Q35" s="23"/>
      <c r="R35" s="23"/>
      <c r="S35" s="23"/>
      <c r="T35" s="23"/>
      <c r="U35" s="23">
        <v>46100</v>
      </c>
      <c r="V35" s="23">
        <v>100000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851400</v>
      </c>
      <c r="AI35" s="23"/>
      <c r="AJ35" s="23"/>
      <c r="AK35" s="23"/>
      <c r="AL35" s="23"/>
      <c r="AM35" s="23">
        <v>851400</v>
      </c>
      <c r="AN35" s="23"/>
      <c r="AO35" s="23"/>
      <c r="AP35" s="23">
        <v>851400</v>
      </c>
    </row>
    <row r="36" spans="1:42" ht="67.5" customHeight="1">
      <c r="A36" s="5" t="s">
        <v>132</v>
      </c>
      <c r="B36" s="63" t="s">
        <v>132</v>
      </c>
      <c r="C36" s="49" t="s">
        <v>7</v>
      </c>
      <c r="D36" s="49">
        <v>1</v>
      </c>
      <c r="E36" s="49">
        <v>11</v>
      </c>
      <c r="F36" s="49">
        <v>1</v>
      </c>
      <c r="G36" s="49">
        <v>902</v>
      </c>
      <c r="H36" s="49">
        <v>10040</v>
      </c>
      <c r="I36" s="49">
        <v>80040</v>
      </c>
      <c r="J36" s="64">
        <v>129</v>
      </c>
      <c r="K36" s="23">
        <f>6130803.52+76421.89+4530</f>
        <v>6211755.409999999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>
        <v>6365195.13</v>
      </c>
      <c r="AI36" s="23"/>
      <c r="AJ36" s="23"/>
      <c r="AK36" s="23"/>
      <c r="AL36" s="23"/>
      <c r="AM36" s="23">
        <v>6365195.13</v>
      </c>
      <c r="AN36" s="23"/>
      <c r="AO36" s="23"/>
      <c r="AP36" s="23">
        <v>6365195.13</v>
      </c>
    </row>
    <row r="37" spans="1:42" ht="42.75" customHeight="1">
      <c r="A37" s="5" t="s">
        <v>133</v>
      </c>
      <c r="B37" s="63" t="s">
        <v>133</v>
      </c>
      <c r="C37" s="49" t="s">
        <v>7</v>
      </c>
      <c r="D37" s="49">
        <v>1</v>
      </c>
      <c r="E37" s="49">
        <v>11</v>
      </c>
      <c r="F37" s="49">
        <v>1</v>
      </c>
      <c r="G37" s="49">
        <v>902</v>
      </c>
      <c r="H37" s="49">
        <v>10040</v>
      </c>
      <c r="I37" s="49">
        <v>80040</v>
      </c>
      <c r="J37" s="64">
        <v>200</v>
      </c>
      <c r="K37" s="23">
        <f>K38</f>
        <v>4614482.46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f>AH38</f>
        <v>3553020.18</v>
      </c>
      <c r="AI37" s="23"/>
      <c r="AJ37" s="23"/>
      <c r="AK37" s="23"/>
      <c r="AL37" s="23"/>
      <c r="AM37" s="23">
        <f>AM38</f>
        <v>3616011.51</v>
      </c>
      <c r="AN37" s="23"/>
      <c r="AO37" s="23"/>
      <c r="AP37" s="23">
        <f>AP38</f>
        <v>3607617.86</v>
      </c>
    </row>
    <row r="38" spans="1:42" ht="38.25" customHeight="1">
      <c r="A38" s="5" t="s">
        <v>13</v>
      </c>
      <c r="B38" s="63" t="s">
        <v>13</v>
      </c>
      <c r="C38" s="49" t="s">
        <v>7</v>
      </c>
      <c r="D38" s="49">
        <v>1</v>
      </c>
      <c r="E38" s="49">
        <v>11</v>
      </c>
      <c r="F38" s="49">
        <v>1</v>
      </c>
      <c r="G38" s="49">
        <v>902</v>
      </c>
      <c r="H38" s="49">
        <v>10040</v>
      </c>
      <c r="I38" s="49">
        <v>80040</v>
      </c>
      <c r="J38" s="64">
        <v>240</v>
      </c>
      <c r="K38" s="23">
        <f>K39</f>
        <v>4614482.46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f>AH39</f>
        <v>3553020.18</v>
      </c>
      <c r="AI38" s="23"/>
      <c r="AJ38" s="23"/>
      <c r="AK38" s="23"/>
      <c r="AL38" s="23"/>
      <c r="AM38" s="23">
        <f>AM39</f>
        <v>3616011.51</v>
      </c>
      <c r="AN38" s="23"/>
      <c r="AO38" s="23"/>
      <c r="AP38" s="23">
        <f>AP39</f>
        <v>3607617.86</v>
      </c>
    </row>
    <row r="39" spans="1:42" ht="41.25" customHeight="1">
      <c r="A39" s="9" t="s">
        <v>134</v>
      </c>
      <c r="B39" s="63" t="s">
        <v>134</v>
      </c>
      <c r="C39" s="49" t="s">
        <v>7</v>
      </c>
      <c r="D39" s="49">
        <v>1</v>
      </c>
      <c r="E39" s="49">
        <v>11</v>
      </c>
      <c r="F39" s="49">
        <v>1</v>
      </c>
      <c r="G39" s="49">
        <v>902</v>
      </c>
      <c r="H39" s="49">
        <v>10040</v>
      </c>
      <c r="I39" s="49">
        <v>80040</v>
      </c>
      <c r="J39" s="64">
        <v>244</v>
      </c>
      <c r="K39" s="23">
        <v>4614482.46</v>
      </c>
      <c r="L39" s="23"/>
      <c r="M39" s="23"/>
      <c r="N39" s="23"/>
      <c r="O39" s="23"/>
      <c r="P39" s="23"/>
      <c r="Q39" s="23">
        <v>-569700</v>
      </c>
      <c r="R39" s="23"/>
      <c r="S39" s="23">
        <v>-520000</v>
      </c>
      <c r="T39" s="23"/>
      <c r="U39" s="23">
        <v>69564.5</v>
      </c>
      <c r="V39" s="23"/>
      <c r="W39" s="23"/>
      <c r="X39" s="23">
        <v>-50000</v>
      </c>
      <c r="Y39" s="23"/>
      <c r="Z39" s="23"/>
      <c r="AA39" s="23"/>
      <c r="AB39" s="23"/>
      <c r="AC39" s="23"/>
      <c r="AD39" s="23">
        <v>-15000</v>
      </c>
      <c r="AE39" s="23"/>
      <c r="AF39" s="23"/>
      <c r="AG39" s="23"/>
      <c r="AH39" s="23">
        <f>3618020.18+X39+AD39</f>
        <v>3553020.18</v>
      </c>
      <c r="AI39" s="23"/>
      <c r="AJ39" s="23"/>
      <c r="AK39" s="23"/>
      <c r="AL39" s="23"/>
      <c r="AM39" s="23">
        <v>3616011.51</v>
      </c>
      <c r="AN39" s="23"/>
      <c r="AO39" s="23"/>
      <c r="AP39" s="23">
        <v>3607617.86</v>
      </c>
    </row>
    <row r="40" spans="1:42" ht="12.75" customHeight="1">
      <c r="A40" s="5" t="s">
        <v>15</v>
      </c>
      <c r="B40" s="63" t="s">
        <v>15</v>
      </c>
      <c r="C40" s="49" t="s">
        <v>7</v>
      </c>
      <c r="D40" s="49">
        <v>1</v>
      </c>
      <c r="E40" s="49">
        <v>11</v>
      </c>
      <c r="F40" s="49">
        <v>1</v>
      </c>
      <c r="G40" s="49">
        <v>902</v>
      </c>
      <c r="H40" s="49">
        <v>10040</v>
      </c>
      <c r="I40" s="49">
        <v>80040</v>
      </c>
      <c r="J40" s="64">
        <v>800</v>
      </c>
      <c r="K40" s="23">
        <f>K43+K41</f>
        <v>457729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f>AH43+AH41</f>
        <v>155500</v>
      </c>
      <c r="AI40" s="23"/>
      <c r="AJ40" s="23"/>
      <c r="AK40" s="23"/>
      <c r="AL40" s="23"/>
      <c r="AM40" s="23">
        <f>AM43+AM41</f>
        <v>90000</v>
      </c>
      <c r="AN40" s="23"/>
      <c r="AO40" s="23"/>
      <c r="AP40" s="23">
        <f>AP43+AP41</f>
        <v>90000</v>
      </c>
    </row>
    <row r="41" spans="1:42" ht="12.75" hidden="1">
      <c r="A41" s="5" t="s">
        <v>200</v>
      </c>
      <c r="B41" s="63" t="s">
        <v>200</v>
      </c>
      <c r="C41" s="49" t="s">
        <v>7</v>
      </c>
      <c r="D41" s="49">
        <v>1</v>
      </c>
      <c r="E41" s="49">
        <v>11</v>
      </c>
      <c r="F41" s="49">
        <v>1</v>
      </c>
      <c r="G41" s="49">
        <v>902</v>
      </c>
      <c r="H41" s="49">
        <v>10040</v>
      </c>
      <c r="I41" s="49">
        <v>80040</v>
      </c>
      <c r="J41" s="64">
        <v>830</v>
      </c>
      <c r="K41" s="23">
        <f>K42</f>
        <v>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f>AH42</f>
        <v>0</v>
      </c>
      <c r="AI41" s="23"/>
      <c r="AJ41" s="23"/>
      <c r="AK41" s="23"/>
      <c r="AL41" s="23"/>
      <c r="AM41" s="23">
        <f>AM42</f>
        <v>0</v>
      </c>
      <c r="AN41" s="23"/>
      <c r="AO41" s="23"/>
      <c r="AP41" s="23">
        <f>AP42</f>
        <v>0</v>
      </c>
    </row>
    <row r="42" spans="1:42" ht="127.5" hidden="1">
      <c r="A42" s="5" t="s">
        <v>201</v>
      </c>
      <c r="B42" s="63" t="s">
        <v>201</v>
      </c>
      <c r="C42" s="49" t="s">
        <v>7</v>
      </c>
      <c r="D42" s="49">
        <v>1</v>
      </c>
      <c r="E42" s="49">
        <v>11</v>
      </c>
      <c r="F42" s="49">
        <v>1</v>
      </c>
      <c r="G42" s="49">
        <v>902</v>
      </c>
      <c r="H42" s="49">
        <v>10040</v>
      </c>
      <c r="I42" s="49">
        <v>80040</v>
      </c>
      <c r="J42" s="64">
        <v>831</v>
      </c>
      <c r="K42" s="23">
        <v>0</v>
      </c>
      <c r="L42" s="23"/>
      <c r="M42" s="23">
        <v>6000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0</v>
      </c>
      <c r="AI42" s="23"/>
      <c r="AJ42" s="23"/>
      <c r="AK42" s="23"/>
      <c r="AL42" s="23"/>
      <c r="AM42" s="23">
        <v>0</v>
      </c>
      <c r="AN42" s="23"/>
      <c r="AO42" s="23"/>
      <c r="AP42" s="23">
        <v>0</v>
      </c>
    </row>
    <row r="43" spans="1:42" ht="15" customHeight="1">
      <c r="A43" s="5" t="s">
        <v>42</v>
      </c>
      <c r="B43" s="63" t="s">
        <v>42</v>
      </c>
      <c r="C43" s="49" t="s">
        <v>7</v>
      </c>
      <c r="D43" s="49">
        <v>1</v>
      </c>
      <c r="E43" s="49">
        <v>11</v>
      </c>
      <c r="F43" s="49">
        <v>1</v>
      </c>
      <c r="G43" s="49">
        <v>902</v>
      </c>
      <c r="H43" s="49">
        <v>10040</v>
      </c>
      <c r="I43" s="49">
        <v>80040</v>
      </c>
      <c r="J43" s="64">
        <v>850</v>
      </c>
      <c r="K43" s="23">
        <f>K44+K45+K46</f>
        <v>457729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f>AH44+AH45+AH46</f>
        <v>155500</v>
      </c>
      <c r="AI43" s="23"/>
      <c r="AJ43" s="23"/>
      <c r="AK43" s="23"/>
      <c r="AL43" s="23"/>
      <c r="AM43" s="23">
        <f>AM44+AM45+AM46</f>
        <v>90000</v>
      </c>
      <c r="AN43" s="23"/>
      <c r="AO43" s="23"/>
      <c r="AP43" s="23">
        <f>AP44+AP45+AP46</f>
        <v>90000</v>
      </c>
    </row>
    <row r="44" spans="1:42" ht="11.25" customHeight="1" hidden="1">
      <c r="A44" s="5" t="s">
        <v>17</v>
      </c>
      <c r="B44" s="63" t="s">
        <v>200</v>
      </c>
      <c r="C44" s="49" t="s">
        <v>7</v>
      </c>
      <c r="D44" s="49">
        <v>1</v>
      </c>
      <c r="E44" s="49">
        <v>11</v>
      </c>
      <c r="F44" s="49">
        <v>1</v>
      </c>
      <c r="G44" s="49">
        <v>902</v>
      </c>
      <c r="H44" s="49">
        <v>10040</v>
      </c>
      <c r="I44" s="49">
        <v>80040</v>
      </c>
      <c r="J44" s="64">
        <v>830</v>
      </c>
      <c r="K44" s="23">
        <v>343500</v>
      </c>
      <c r="L44" s="23"/>
      <c r="M44" s="23"/>
      <c r="N44" s="23">
        <v>-25000</v>
      </c>
      <c r="O44" s="23"/>
      <c r="P44" s="23"/>
      <c r="Q44" s="23">
        <v>-7000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v>0</v>
      </c>
      <c r="AI44" s="23"/>
      <c r="AJ44" s="23"/>
      <c r="AK44" s="23"/>
      <c r="AL44" s="23"/>
      <c r="AM44" s="23">
        <v>0</v>
      </c>
      <c r="AN44" s="23"/>
      <c r="AO44" s="23"/>
      <c r="AP44" s="23">
        <v>0</v>
      </c>
    </row>
    <row r="45" spans="1:42" ht="127.5" hidden="1">
      <c r="A45" s="5" t="s">
        <v>137</v>
      </c>
      <c r="B45" s="63" t="s">
        <v>201</v>
      </c>
      <c r="C45" s="49" t="s">
        <v>7</v>
      </c>
      <c r="D45" s="49">
        <v>1</v>
      </c>
      <c r="E45" s="49">
        <v>11</v>
      </c>
      <c r="F45" s="49">
        <v>1</v>
      </c>
      <c r="G45" s="49">
        <v>902</v>
      </c>
      <c r="H45" s="49">
        <v>10040</v>
      </c>
      <c r="I45" s="49">
        <v>80040</v>
      </c>
      <c r="J45" s="64">
        <v>831</v>
      </c>
      <c r="K45" s="23">
        <v>24229</v>
      </c>
      <c r="L45" s="23"/>
      <c r="M45" s="23"/>
      <c r="N45" s="23">
        <v>15000</v>
      </c>
      <c r="O45" s="23"/>
      <c r="P45" s="23"/>
      <c r="Q45" s="23">
        <v>7000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>
        <v>15000</v>
      </c>
      <c r="AE45" s="23">
        <v>-15000</v>
      </c>
      <c r="AF45" s="23">
        <v>0</v>
      </c>
      <c r="AG45" s="23"/>
      <c r="AH45" s="23">
        <f>AF45</f>
        <v>0</v>
      </c>
      <c r="AI45" s="23"/>
      <c r="AJ45" s="23"/>
      <c r="AK45" s="23"/>
      <c r="AL45" s="23"/>
      <c r="AM45" s="23">
        <v>0</v>
      </c>
      <c r="AN45" s="23"/>
      <c r="AO45" s="23"/>
      <c r="AP45" s="23">
        <v>0</v>
      </c>
    </row>
    <row r="46" spans="1:42" ht="14.25" customHeight="1">
      <c r="A46" s="5" t="s">
        <v>215</v>
      </c>
      <c r="B46" s="63" t="s">
        <v>215</v>
      </c>
      <c r="C46" s="49" t="s">
        <v>7</v>
      </c>
      <c r="D46" s="49">
        <v>1</v>
      </c>
      <c r="E46" s="49">
        <v>11</v>
      </c>
      <c r="F46" s="49">
        <v>1</v>
      </c>
      <c r="G46" s="49">
        <v>902</v>
      </c>
      <c r="H46" s="49">
        <v>10040</v>
      </c>
      <c r="I46" s="49">
        <v>80040</v>
      </c>
      <c r="J46" s="64">
        <v>853</v>
      </c>
      <c r="K46" s="23">
        <v>90000</v>
      </c>
      <c r="L46" s="23"/>
      <c r="M46" s="23"/>
      <c r="N46" s="23">
        <v>10000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>
        <v>50500</v>
      </c>
      <c r="AB46" s="23"/>
      <c r="AC46" s="23"/>
      <c r="AD46" s="23"/>
      <c r="AE46" s="23">
        <v>15000</v>
      </c>
      <c r="AF46" s="23"/>
      <c r="AG46" s="23"/>
      <c r="AH46" s="23">
        <f>90000+AA46+AE46</f>
        <v>155500</v>
      </c>
      <c r="AI46" s="23"/>
      <c r="AJ46" s="23"/>
      <c r="AK46" s="23"/>
      <c r="AL46" s="23"/>
      <c r="AM46" s="23">
        <v>90000</v>
      </c>
      <c r="AN46" s="23"/>
      <c r="AO46" s="23"/>
      <c r="AP46" s="23">
        <v>90000</v>
      </c>
    </row>
    <row r="47" spans="1:42" s="3" customFormat="1" ht="38.25" hidden="1">
      <c r="A47" s="10" t="s">
        <v>194</v>
      </c>
      <c r="B47" s="51" t="s">
        <v>194</v>
      </c>
      <c r="C47" s="52" t="s">
        <v>7</v>
      </c>
      <c r="D47" s="52">
        <v>1</v>
      </c>
      <c r="E47" s="52">
        <v>11</v>
      </c>
      <c r="F47" s="52">
        <v>1</v>
      </c>
      <c r="G47" s="52">
        <v>902</v>
      </c>
      <c r="H47" s="52">
        <v>10041</v>
      </c>
      <c r="I47" s="52">
        <v>10041</v>
      </c>
      <c r="J47" s="53"/>
      <c r="K47" s="24">
        <f>K48</f>
        <v>2000000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>
        <f>AH48</f>
        <v>0</v>
      </c>
      <c r="AI47" s="24"/>
      <c r="AJ47" s="24"/>
      <c r="AK47" s="24"/>
      <c r="AL47" s="24"/>
      <c r="AM47" s="24">
        <f>AM48</f>
        <v>0</v>
      </c>
      <c r="AN47" s="24"/>
      <c r="AO47" s="24"/>
      <c r="AP47" s="24">
        <f>AP48</f>
        <v>0</v>
      </c>
    </row>
    <row r="48" spans="1:42" ht="38.25" hidden="1">
      <c r="A48" s="9" t="s">
        <v>133</v>
      </c>
      <c r="B48" s="63" t="s">
        <v>133</v>
      </c>
      <c r="C48" s="49" t="s">
        <v>7</v>
      </c>
      <c r="D48" s="49">
        <v>1</v>
      </c>
      <c r="E48" s="49">
        <v>11</v>
      </c>
      <c r="F48" s="49">
        <v>1</v>
      </c>
      <c r="G48" s="49">
        <v>902</v>
      </c>
      <c r="H48" s="49">
        <v>10041</v>
      </c>
      <c r="I48" s="49">
        <v>10041</v>
      </c>
      <c r="J48" s="64">
        <v>200</v>
      </c>
      <c r="K48" s="23">
        <f>K49</f>
        <v>2000000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f>AH49</f>
        <v>0</v>
      </c>
      <c r="AI48" s="23"/>
      <c r="AJ48" s="23"/>
      <c r="AK48" s="23"/>
      <c r="AL48" s="23"/>
      <c r="AM48" s="23">
        <f>AM49</f>
        <v>0</v>
      </c>
      <c r="AN48" s="23"/>
      <c r="AO48" s="23"/>
      <c r="AP48" s="23">
        <f>AP49</f>
        <v>0</v>
      </c>
    </row>
    <row r="49" spans="1:42" ht="38.25" hidden="1">
      <c r="A49" s="9" t="s">
        <v>13</v>
      </c>
      <c r="B49" s="63" t="s">
        <v>13</v>
      </c>
      <c r="C49" s="49" t="s">
        <v>7</v>
      </c>
      <c r="D49" s="49">
        <v>1</v>
      </c>
      <c r="E49" s="49">
        <v>11</v>
      </c>
      <c r="F49" s="49">
        <v>1</v>
      </c>
      <c r="G49" s="49">
        <v>902</v>
      </c>
      <c r="H49" s="49">
        <v>10041</v>
      </c>
      <c r="I49" s="49">
        <v>10041</v>
      </c>
      <c r="J49" s="64">
        <v>240</v>
      </c>
      <c r="K49" s="23">
        <f>K50</f>
        <v>2000000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f>AH50</f>
        <v>0</v>
      </c>
      <c r="AI49" s="23"/>
      <c r="AJ49" s="23"/>
      <c r="AK49" s="23"/>
      <c r="AL49" s="23"/>
      <c r="AM49" s="23">
        <f>AM50</f>
        <v>0</v>
      </c>
      <c r="AN49" s="23"/>
      <c r="AO49" s="23"/>
      <c r="AP49" s="23">
        <f>AP50</f>
        <v>0</v>
      </c>
    </row>
    <row r="50" spans="1:42" ht="38.25" hidden="1">
      <c r="A50" s="9" t="s">
        <v>134</v>
      </c>
      <c r="B50" s="63" t="s">
        <v>134</v>
      </c>
      <c r="C50" s="49" t="s">
        <v>7</v>
      </c>
      <c r="D50" s="49">
        <v>1</v>
      </c>
      <c r="E50" s="49">
        <v>11</v>
      </c>
      <c r="F50" s="49">
        <v>1</v>
      </c>
      <c r="G50" s="49">
        <v>902</v>
      </c>
      <c r="H50" s="49">
        <v>10041</v>
      </c>
      <c r="I50" s="49">
        <v>10041</v>
      </c>
      <c r="J50" s="64">
        <v>244</v>
      </c>
      <c r="K50" s="23">
        <v>2000000</v>
      </c>
      <c r="L50" s="23">
        <v>-2000000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f>K50+L50</f>
        <v>0</v>
      </c>
      <c r="AI50" s="23"/>
      <c r="AJ50" s="23"/>
      <c r="AK50" s="23"/>
      <c r="AL50" s="23"/>
      <c r="AM50" s="23"/>
      <c r="AN50" s="23"/>
      <c r="AO50" s="23"/>
      <c r="AP50" s="23">
        <v>0</v>
      </c>
    </row>
    <row r="51" spans="1:42" ht="45" customHeight="1">
      <c r="A51" s="10" t="s">
        <v>228</v>
      </c>
      <c r="B51" s="59" t="s">
        <v>228</v>
      </c>
      <c r="C51" s="52" t="s">
        <v>7</v>
      </c>
      <c r="D51" s="52">
        <v>1</v>
      </c>
      <c r="E51" s="52">
        <v>11</v>
      </c>
      <c r="F51" s="52">
        <v>1</v>
      </c>
      <c r="G51" s="52">
        <v>902</v>
      </c>
      <c r="H51" s="52">
        <v>10042</v>
      </c>
      <c r="I51" s="52">
        <v>80070</v>
      </c>
      <c r="J51" s="53"/>
      <c r="K51" s="24">
        <f>K52</f>
        <v>416713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>
        <f>AH52+AH55</f>
        <v>1368459</v>
      </c>
      <c r="AI51" s="24"/>
      <c r="AJ51" s="24"/>
      <c r="AK51" s="24"/>
      <c r="AL51" s="24"/>
      <c r="AM51" s="24">
        <f>AM52</f>
        <v>1216463</v>
      </c>
      <c r="AN51" s="24"/>
      <c r="AO51" s="24"/>
      <c r="AP51" s="24">
        <f>AP52</f>
        <v>1216463</v>
      </c>
    </row>
    <row r="52" spans="1:42" ht="42.75" customHeight="1">
      <c r="A52" s="9" t="s">
        <v>133</v>
      </c>
      <c r="B52" s="63" t="s">
        <v>133</v>
      </c>
      <c r="C52" s="49" t="s">
        <v>7</v>
      </c>
      <c r="D52" s="49">
        <v>1</v>
      </c>
      <c r="E52" s="49">
        <v>11</v>
      </c>
      <c r="F52" s="49">
        <v>1</v>
      </c>
      <c r="G52" s="49">
        <v>902</v>
      </c>
      <c r="H52" s="49">
        <v>10042</v>
      </c>
      <c r="I52" s="49">
        <v>80070</v>
      </c>
      <c r="J52" s="64">
        <v>200</v>
      </c>
      <c r="K52" s="23">
        <f>K53</f>
        <v>416713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>
        <f>AH53</f>
        <v>1364463</v>
      </c>
      <c r="AI52" s="23"/>
      <c r="AJ52" s="23"/>
      <c r="AK52" s="23"/>
      <c r="AL52" s="23"/>
      <c r="AM52" s="23">
        <f>AM53</f>
        <v>1216463</v>
      </c>
      <c r="AN52" s="23"/>
      <c r="AO52" s="23"/>
      <c r="AP52" s="23">
        <f>AP53</f>
        <v>1216463</v>
      </c>
    </row>
    <row r="53" spans="1:42" ht="45.75" customHeight="1">
      <c r="A53" s="9" t="s">
        <v>13</v>
      </c>
      <c r="B53" s="63" t="s">
        <v>13</v>
      </c>
      <c r="C53" s="49" t="s">
        <v>7</v>
      </c>
      <c r="D53" s="49">
        <v>1</v>
      </c>
      <c r="E53" s="49">
        <v>11</v>
      </c>
      <c r="F53" s="49">
        <v>1</v>
      </c>
      <c r="G53" s="49">
        <v>902</v>
      </c>
      <c r="H53" s="49">
        <v>10042</v>
      </c>
      <c r="I53" s="49">
        <v>80070</v>
      </c>
      <c r="J53" s="64">
        <v>240</v>
      </c>
      <c r="K53" s="23">
        <f>K54</f>
        <v>416713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f>AH54</f>
        <v>1364463</v>
      </c>
      <c r="AI53" s="23"/>
      <c r="AJ53" s="23"/>
      <c r="AK53" s="23"/>
      <c r="AL53" s="23"/>
      <c r="AM53" s="23">
        <f>AM54</f>
        <v>1216463</v>
      </c>
      <c r="AN53" s="23"/>
      <c r="AO53" s="23"/>
      <c r="AP53" s="23">
        <f>AP54</f>
        <v>1216463</v>
      </c>
    </row>
    <row r="54" spans="1:42" ht="44.25" customHeight="1">
      <c r="A54" s="9" t="s">
        <v>134</v>
      </c>
      <c r="B54" s="63" t="s">
        <v>134</v>
      </c>
      <c r="C54" s="49" t="s">
        <v>7</v>
      </c>
      <c r="D54" s="49">
        <v>1</v>
      </c>
      <c r="E54" s="49">
        <v>11</v>
      </c>
      <c r="F54" s="49">
        <v>1</v>
      </c>
      <c r="G54" s="49">
        <v>902</v>
      </c>
      <c r="H54" s="49">
        <v>10042</v>
      </c>
      <c r="I54" s="49">
        <v>80070</v>
      </c>
      <c r="J54" s="64">
        <v>244</v>
      </c>
      <c r="K54" s="23">
        <f>416713</f>
        <v>416713</v>
      </c>
      <c r="L54" s="23"/>
      <c r="M54" s="23">
        <v>720000</v>
      </c>
      <c r="N54" s="23"/>
      <c r="O54" s="23">
        <v>379750</v>
      </c>
      <c r="P54" s="23"/>
      <c r="Q54" s="23"/>
      <c r="R54" s="23"/>
      <c r="S54" s="23"/>
      <c r="T54" s="23"/>
      <c r="U54" s="23"/>
      <c r="V54" s="23"/>
      <c r="W54" s="23"/>
      <c r="X54" s="23">
        <v>50000</v>
      </c>
      <c r="Y54" s="23"/>
      <c r="Z54" s="23"/>
      <c r="AA54" s="23"/>
      <c r="AB54" s="23"/>
      <c r="AC54" s="23"/>
      <c r="AD54" s="23"/>
      <c r="AE54" s="23"/>
      <c r="AF54" s="23">
        <v>98000</v>
      </c>
      <c r="AG54" s="23"/>
      <c r="AH54" s="23">
        <f>1216463+X54+AF54</f>
        <v>1364463</v>
      </c>
      <c r="AI54" s="23"/>
      <c r="AJ54" s="23"/>
      <c r="AK54" s="23"/>
      <c r="AL54" s="23"/>
      <c r="AM54" s="23">
        <v>1216463</v>
      </c>
      <c r="AN54" s="23"/>
      <c r="AO54" s="23"/>
      <c r="AP54" s="23">
        <v>1216463</v>
      </c>
    </row>
    <row r="55" spans="1:42" ht="17.25" customHeight="1">
      <c r="A55" s="9"/>
      <c r="B55" s="63" t="s">
        <v>15</v>
      </c>
      <c r="C55" s="49" t="s">
        <v>7</v>
      </c>
      <c r="D55" s="49">
        <v>1</v>
      </c>
      <c r="E55" s="49">
        <v>11</v>
      </c>
      <c r="F55" s="49">
        <v>1</v>
      </c>
      <c r="G55" s="49">
        <v>902</v>
      </c>
      <c r="H55" s="49">
        <v>10042</v>
      </c>
      <c r="I55" s="49">
        <v>80070</v>
      </c>
      <c r="J55" s="64">
        <v>800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f>AH56</f>
        <v>3996</v>
      </c>
      <c r="AI55" s="23"/>
      <c r="AJ55" s="23"/>
      <c r="AK55" s="23"/>
      <c r="AL55" s="23"/>
      <c r="AM55" s="23"/>
      <c r="AN55" s="23"/>
      <c r="AO55" s="23"/>
      <c r="AP55" s="23"/>
    </row>
    <row r="56" spans="1:42" ht="17.25" customHeight="1">
      <c r="A56" s="9"/>
      <c r="B56" s="63" t="s">
        <v>200</v>
      </c>
      <c r="C56" s="49" t="s">
        <v>7</v>
      </c>
      <c r="D56" s="49">
        <v>1</v>
      </c>
      <c r="E56" s="49">
        <v>11</v>
      </c>
      <c r="F56" s="49">
        <v>1</v>
      </c>
      <c r="G56" s="49">
        <v>902</v>
      </c>
      <c r="H56" s="49">
        <v>10042</v>
      </c>
      <c r="I56" s="49">
        <v>80070</v>
      </c>
      <c r="J56" s="64">
        <v>830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>
        <f>AH57</f>
        <v>3996</v>
      </c>
      <c r="AI56" s="23"/>
      <c r="AJ56" s="23"/>
      <c r="AK56" s="23"/>
      <c r="AL56" s="23"/>
      <c r="AM56" s="23"/>
      <c r="AN56" s="23"/>
      <c r="AO56" s="23"/>
      <c r="AP56" s="23"/>
    </row>
    <row r="57" spans="1:42" ht="148.5" customHeight="1">
      <c r="A57" s="9"/>
      <c r="B57" s="63" t="s">
        <v>201</v>
      </c>
      <c r="C57" s="49" t="s">
        <v>7</v>
      </c>
      <c r="D57" s="49">
        <v>1</v>
      </c>
      <c r="E57" s="49">
        <v>11</v>
      </c>
      <c r="F57" s="49">
        <v>1</v>
      </c>
      <c r="G57" s="49">
        <v>902</v>
      </c>
      <c r="H57" s="49">
        <v>10042</v>
      </c>
      <c r="I57" s="49">
        <v>80070</v>
      </c>
      <c r="J57" s="64">
        <v>831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>
        <v>3996</v>
      </c>
      <c r="AG57" s="23"/>
      <c r="AH57" s="23">
        <f>AF57</f>
        <v>3996</v>
      </c>
      <c r="AI57" s="23"/>
      <c r="AJ57" s="23"/>
      <c r="AK57" s="23"/>
      <c r="AL57" s="23"/>
      <c r="AM57" s="23"/>
      <c r="AN57" s="23"/>
      <c r="AO57" s="23"/>
      <c r="AP57" s="23"/>
    </row>
    <row r="58" spans="1:42" s="3" customFormat="1" ht="25.5" hidden="1">
      <c r="A58" s="6" t="s">
        <v>205</v>
      </c>
      <c r="B58" s="51" t="s">
        <v>205</v>
      </c>
      <c r="C58" s="52" t="s">
        <v>7</v>
      </c>
      <c r="D58" s="52">
        <v>1</v>
      </c>
      <c r="E58" s="52">
        <v>11</v>
      </c>
      <c r="F58" s="52">
        <v>1</v>
      </c>
      <c r="G58" s="52">
        <v>902</v>
      </c>
      <c r="H58" s="52">
        <v>10110</v>
      </c>
      <c r="I58" s="52">
        <v>10110</v>
      </c>
      <c r="J58" s="53"/>
      <c r="K58" s="24">
        <f>K59</f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>
        <f>AH59</f>
        <v>0</v>
      </c>
      <c r="AI58" s="24"/>
      <c r="AJ58" s="24"/>
      <c r="AK58" s="24"/>
      <c r="AL58" s="24"/>
      <c r="AM58" s="24">
        <f>AM59</f>
        <v>0</v>
      </c>
      <c r="AN58" s="24"/>
      <c r="AO58" s="24"/>
      <c r="AP58" s="24">
        <f>AP59</f>
        <v>0</v>
      </c>
    </row>
    <row r="59" spans="1:42" ht="12.75" hidden="1">
      <c r="A59" s="5" t="s">
        <v>15</v>
      </c>
      <c r="B59" s="63" t="s">
        <v>15</v>
      </c>
      <c r="C59" s="49" t="s">
        <v>7</v>
      </c>
      <c r="D59" s="49">
        <v>1</v>
      </c>
      <c r="E59" s="49">
        <v>11</v>
      </c>
      <c r="F59" s="49">
        <v>1</v>
      </c>
      <c r="G59" s="49">
        <v>902</v>
      </c>
      <c r="H59" s="49">
        <v>10110</v>
      </c>
      <c r="I59" s="49">
        <v>10110</v>
      </c>
      <c r="J59" s="64">
        <v>800</v>
      </c>
      <c r="K59" s="23">
        <f>K60</f>
        <v>0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>
        <f>AH60</f>
        <v>0</v>
      </c>
      <c r="AI59" s="23"/>
      <c r="AJ59" s="23"/>
      <c r="AK59" s="23"/>
      <c r="AL59" s="23"/>
      <c r="AM59" s="23">
        <f>AM60</f>
        <v>0</v>
      </c>
      <c r="AN59" s="23"/>
      <c r="AO59" s="23"/>
      <c r="AP59" s="23">
        <f>AP60</f>
        <v>0</v>
      </c>
    </row>
    <row r="60" spans="1:42" ht="12.75" hidden="1">
      <c r="A60" s="5" t="s">
        <v>222</v>
      </c>
      <c r="B60" s="63" t="s">
        <v>222</v>
      </c>
      <c r="C60" s="49" t="s">
        <v>7</v>
      </c>
      <c r="D60" s="49">
        <v>1</v>
      </c>
      <c r="E60" s="49">
        <v>11</v>
      </c>
      <c r="F60" s="49">
        <v>1</v>
      </c>
      <c r="G60" s="49">
        <v>902</v>
      </c>
      <c r="H60" s="49">
        <v>10110</v>
      </c>
      <c r="I60" s="49">
        <v>10110</v>
      </c>
      <c r="J60" s="64">
        <v>880</v>
      </c>
      <c r="K60" s="23">
        <v>0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0</v>
      </c>
      <c r="AI60" s="23"/>
      <c r="AJ60" s="23"/>
      <c r="AK60" s="23"/>
      <c r="AL60" s="23"/>
      <c r="AM60" s="23">
        <v>0</v>
      </c>
      <c r="AN60" s="23"/>
      <c r="AO60" s="23"/>
      <c r="AP60" s="23">
        <v>0</v>
      </c>
    </row>
    <row r="61" spans="1:42" s="3" customFormat="1" ht="25.5" customHeight="1">
      <c r="A61" s="6" t="s">
        <v>34</v>
      </c>
      <c r="B61" s="51" t="s">
        <v>34</v>
      </c>
      <c r="C61" s="52" t="s">
        <v>7</v>
      </c>
      <c r="D61" s="52">
        <v>1</v>
      </c>
      <c r="E61" s="52">
        <v>11</v>
      </c>
      <c r="F61" s="52">
        <v>1</v>
      </c>
      <c r="G61" s="52">
        <v>902</v>
      </c>
      <c r="H61" s="52">
        <v>10190</v>
      </c>
      <c r="I61" s="52">
        <v>80450</v>
      </c>
      <c r="J61" s="57" t="s">
        <v>0</v>
      </c>
      <c r="K61" s="24">
        <f>K62</f>
        <v>8550445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24">
        <f>AH62</f>
        <v>10963195.7</v>
      </c>
      <c r="AI61" s="24"/>
      <c r="AJ61" s="24"/>
      <c r="AK61" s="24"/>
      <c r="AL61" s="24"/>
      <c r="AM61" s="24">
        <f aca="true" t="shared" si="0" ref="AM61:AP63">AM62</f>
        <v>12046578.89</v>
      </c>
      <c r="AN61" s="24"/>
      <c r="AO61" s="24"/>
      <c r="AP61" s="24">
        <f t="shared" si="0"/>
        <v>12068105.89</v>
      </c>
    </row>
    <row r="62" spans="1:42" ht="50.25" customHeight="1">
      <c r="A62" s="5" t="s">
        <v>66</v>
      </c>
      <c r="B62" s="63" t="s">
        <v>66</v>
      </c>
      <c r="C62" s="49" t="s">
        <v>7</v>
      </c>
      <c r="D62" s="49">
        <v>1</v>
      </c>
      <c r="E62" s="49">
        <v>11</v>
      </c>
      <c r="F62" s="49">
        <v>1</v>
      </c>
      <c r="G62" s="49">
        <v>902</v>
      </c>
      <c r="H62" s="49">
        <v>10190</v>
      </c>
      <c r="I62" s="49">
        <v>80450</v>
      </c>
      <c r="J62" s="64" t="s">
        <v>21</v>
      </c>
      <c r="K62" s="23">
        <f>K63</f>
        <v>8550445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>
        <f>AH63</f>
        <v>10963195.7</v>
      </c>
      <c r="AI62" s="23"/>
      <c r="AJ62" s="23"/>
      <c r="AK62" s="23"/>
      <c r="AL62" s="23"/>
      <c r="AM62" s="23">
        <f t="shared" si="0"/>
        <v>12046578.89</v>
      </c>
      <c r="AN62" s="23"/>
      <c r="AO62" s="23"/>
      <c r="AP62" s="23">
        <f t="shared" si="0"/>
        <v>12068105.89</v>
      </c>
    </row>
    <row r="63" spans="1:42" ht="26.25" customHeight="1">
      <c r="A63" s="5" t="s">
        <v>49</v>
      </c>
      <c r="B63" s="63" t="s">
        <v>49</v>
      </c>
      <c r="C63" s="49" t="s">
        <v>7</v>
      </c>
      <c r="D63" s="49">
        <v>1</v>
      </c>
      <c r="E63" s="49">
        <v>11</v>
      </c>
      <c r="F63" s="49">
        <v>1</v>
      </c>
      <c r="G63" s="49">
        <v>902</v>
      </c>
      <c r="H63" s="49">
        <v>10190</v>
      </c>
      <c r="I63" s="49">
        <v>80450</v>
      </c>
      <c r="J63" s="64">
        <v>610</v>
      </c>
      <c r="K63" s="23">
        <f>K64</f>
        <v>8550445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>
        <f>AH64</f>
        <v>10963195.7</v>
      </c>
      <c r="AI63" s="23"/>
      <c r="AJ63" s="23"/>
      <c r="AK63" s="23"/>
      <c r="AL63" s="23"/>
      <c r="AM63" s="23">
        <f t="shared" si="0"/>
        <v>12046578.89</v>
      </c>
      <c r="AN63" s="23"/>
      <c r="AO63" s="23"/>
      <c r="AP63" s="23">
        <f t="shared" si="0"/>
        <v>12068105.89</v>
      </c>
    </row>
    <row r="64" spans="1:42" ht="105.75" customHeight="1">
      <c r="A64" s="5" t="s">
        <v>22</v>
      </c>
      <c r="B64" s="63" t="s">
        <v>22</v>
      </c>
      <c r="C64" s="49" t="s">
        <v>7</v>
      </c>
      <c r="D64" s="49">
        <v>1</v>
      </c>
      <c r="E64" s="49">
        <v>11</v>
      </c>
      <c r="F64" s="49">
        <v>1</v>
      </c>
      <c r="G64" s="49">
        <v>902</v>
      </c>
      <c r="H64" s="49">
        <v>10190</v>
      </c>
      <c r="I64" s="49">
        <v>80450</v>
      </c>
      <c r="J64" s="64" t="s">
        <v>23</v>
      </c>
      <c r="K64" s="23">
        <v>8550445</v>
      </c>
      <c r="L64" s="23"/>
      <c r="M64" s="23"/>
      <c r="N64" s="23">
        <v>20139.4</v>
      </c>
      <c r="O64" s="23">
        <v>473493</v>
      </c>
      <c r="P64" s="23"/>
      <c r="Q64" s="23"/>
      <c r="R64" s="23"/>
      <c r="S64" s="23"/>
      <c r="T64" s="23"/>
      <c r="U64" s="23">
        <v>552058</v>
      </c>
      <c r="V64" s="23"/>
      <c r="W64" s="23"/>
      <c r="X64" s="23"/>
      <c r="Y64" s="23"/>
      <c r="Z64" s="23"/>
      <c r="AA64" s="23">
        <v>-2709</v>
      </c>
      <c r="AB64" s="23">
        <v>273917.36</v>
      </c>
      <c r="AC64" s="23"/>
      <c r="AD64" s="23"/>
      <c r="AE64" s="23">
        <v>-400</v>
      </c>
      <c r="AF64" s="23">
        <v>-1333492.55</v>
      </c>
      <c r="AG64" s="23"/>
      <c r="AH64" s="23">
        <f>12025879.89+AA64+AB64+AE64+AF64</f>
        <v>10963195.7</v>
      </c>
      <c r="AI64" s="23"/>
      <c r="AJ64" s="23"/>
      <c r="AK64" s="23"/>
      <c r="AL64" s="23"/>
      <c r="AM64" s="23">
        <v>12046578.89</v>
      </c>
      <c r="AN64" s="23"/>
      <c r="AO64" s="23"/>
      <c r="AP64" s="23">
        <v>12068105.89</v>
      </c>
    </row>
    <row r="65" spans="1:42" s="3" customFormat="1" ht="34.5" customHeight="1">
      <c r="A65" s="11" t="s">
        <v>96</v>
      </c>
      <c r="B65" s="59" t="s">
        <v>281</v>
      </c>
      <c r="C65" s="52" t="s">
        <v>7</v>
      </c>
      <c r="D65" s="52">
        <v>1</v>
      </c>
      <c r="E65" s="52">
        <v>11</v>
      </c>
      <c r="F65" s="52">
        <v>1</v>
      </c>
      <c r="G65" s="52">
        <v>902</v>
      </c>
      <c r="H65" s="52">
        <v>10200</v>
      </c>
      <c r="I65" s="52">
        <v>80480</v>
      </c>
      <c r="J65" s="57" t="s">
        <v>0</v>
      </c>
      <c r="K65" s="24">
        <f>K66</f>
        <v>13197204.16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24">
        <f>AH66</f>
        <v>13849870.46</v>
      </c>
      <c r="AI65" s="24"/>
      <c r="AJ65" s="24"/>
      <c r="AK65" s="24"/>
      <c r="AL65" s="24"/>
      <c r="AM65" s="24">
        <f>AM66</f>
        <v>15069748.9</v>
      </c>
      <c r="AN65" s="24"/>
      <c r="AO65" s="24"/>
      <c r="AP65" s="24">
        <f>AP66</f>
        <v>15157369.9</v>
      </c>
    </row>
    <row r="66" spans="1:42" ht="48.75" customHeight="1">
      <c r="A66" s="5" t="s">
        <v>66</v>
      </c>
      <c r="B66" s="63" t="s">
        <v>66</v>
      </c>
      <c r="C66" s="49" t="s">
        <v>7</v>
      </c>
      <c r="D66" s="49">
        <v>1</v>
      </c>
      <c r="E66" s="49">
        <v>11</v>
      </c>
      <c r="F66" s="49">
        <v>1</v>
      </c>
      <c r="G66" s="49">
        <v>902</v>
      </c>
      <c r="H66" s="49">
        <v>10200</v>
      </c>
      <c r="I66" s="49">
        <v>80480</v>
      </c>
      <c r="J66" s="64" t="s">
        <v>21</v>
      </c>
      <c r="K66" s="23">
        <f>K67</f>
        <v>13197204.16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>
        <f>AH67</f>
        <v>13849870.46</v>
      </c>
      <c r="AI66" s="23"/>
      <c r="AJ66" s="23"/>
      <c r="AK66" s="23"/>
      <c r="AL66" s="23"/>
      <c r="AM66" s="23">
        <f>AM67</f>
        <v>15069748.9</v>
      </c>
      <c r="AN66" s="23"/>
      <c r="AO66" s="23"/>
      <c r="AP66" s="23">
        <f>AP67</f>
        <v>15157369.9</v>
      </c>
    </row>
    <row r="67" spans="1:42" ht="21" customHeight="1">
      <c r="A67" s="5" t="s">
        <v>49</v>
      </c>
      <c r="B67" s="63" t="s">
        <v>49</v>
      </c>
      <c r="C67" s="49" t="s">
        <v>7</v>
      </c>
      <c r="D67" s="49">
        <v>1</v>
      </c>
      <c r="E67" s="49">
        <v>11</v>
      </c>
      <c r="F67" s="49">
        <v>1</v>
      </c>
      <c r="G67" s="49">
        <v>902</v>
      </c>
      <c r="H67" s="49">
        <v>10200</v>
      </c>
      <c r="I67" s="49">
        <v>80480</v>
      </c>
      <c r="J67" s="64">
        <v>610</v>
      </c>
      <c r="K67" s="23">
        <f>K68</f>
        <v>13197204.16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>
        <f>AH68</f>
        <v>13849870.46</v>
      </c>
      <c r="AI67" s="23"/>
      <c r="AJ67" s="23"/>
      <c r="AK67" s="23"/>
      <c r="AL67" s="23"/>
      <c r="AM67" s="23">
        <f>AM68</f>
        <v>15069748.9</v>
      </c>
      <c r="AN67" s="23"/>
      <c r="AO67" s="23"/>
      <c r="AP67" s="23">
        <f>AP68</f>
        <v>15157369.9</v>
      </c>
    </row>
    <row r="68" spans="1:42" ht="86.25" customHeight="1">
      <c r="A68" s="5" t="s">
        <v>22</v>
      </c>
      <c r="B68" s="63" t="s">
        <v>22</v>
      </c>
      <c r="C68" s="49" t="s">
        <v>7</v>
      </c>
      <c r="D68" s="49">
        <v>1</v>
      </c>
      <c r="E68" s="49">
        <v>11</v>
      </c>
      <c r="F68" s="49">
        <v>1</v>
      </c>
      <c r="G68" s="49">
        <v>902</v>
      </c>
      <c r="H68" s="49">
        <v>10200</v>
      </c>
      <c r="I68" s="49">
        <v>80480</v>
      </c>
      <c r="J68" s="64" t="s">
        <v>23</v>
      </c>
      <c r="K68" s="23">
        <f>6889929.1+6307275.06</f>
        <v>13197204.16</v>
      </c>
      <c r="L68" s="23"/>
      <c r="M68" s="23"/>
      <c r="N68" s="23"/>
      <c r="O68" s="23"/>
      <c r="P68" s="23">
        <v>229580</v>
      </c>
      <c r="Q68" s="23"/>
      <c r="R68" s="23"/>
      <c r="S68" s="23"/>
      <c r="T68" s="23">
        <v>645174</v>
      </c>
      <c r="U68" s="23">
        <v>90000</v>
      </c>
      <c r="V68" s="23">
        <v>3027580</v>
      </c>
      <c r="W68" s="23"/>
      <c r="X68" s="23"/>
      <c r="Y68" s="23"/>
      <c r="Z68" s="23"/>
      <c r="AA68" s="23"/>
      <c r="AB68" s="23">
        <v>801161.56</v>
      </c>
      <c r="AC68" s="23"/>
      <c r="AD68" s="23"/>
      <c r="AE68" s="23"/>
      <c r="AF68" s="23">
        <v>-1826789</v>
      </c>
      <c r="AG68" s="23">
        <v>-110000</v>
      </c>
      <c r="AH68" s="23">
        <f>14985497.9+AB68+AF68+AG68</f>
        <v>13849870.46</v>
      </c>
      <c r="AI68" s="23"/>
      <c r="AJ68" s="23"/>
      <c r="AK68" s="23"/>
      <c r="AL68" s="23"/>
      <c r="AM68" s="23">
        <v>15069748.9</v>
      </c>
      <c r="AN68" s="23"/>
      <c r="AO68" s="23"/>
      <c r="AP68" s="23">
        <v>15157369.9</v>
      </c>
    </row>
    <row r="69" spans="1:42" s="3" customFormat="1" ht="51" hidden="1">
      <c r="A69" s="11" t="s">
        <v>231</v>
      </c>
      <c r="B69" s="72" t="s">
        <v>231</v>
      </c>
      <c r="C69" s="52" t="s">
        <v>7</v>
      </c>
      <c r="D69" s="52">
        <v>1</v>
      </c>
      <c r="E69" s="52">
        <v>11</v>
      </c>
      <c r="F69" s="52">
        <v>1</v>
      </c>
      <c r="G69" s="52">
        <v>902</v>
      </c>
      <c r="H69" s="52">
        <v>10210</v>
      </c>
      <c r="I69" s="52">
        <v>10210</v>
      </c>
      <c r="J69" s="57" t="s">
        <v>0</v>
      </c>
      <c r="K69" s="24">
        <f>K70</f>
        <v>0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24">
        <f>AH70</f>
        <v>0</v>
      </c>
      <c r="AI69" s="24"/>
      <c r="AJ69" s="24"/>
      <c r="AK69" s="24"/>
      <c r="AL69" s="24"/>
      <c r="AM69" s="24">
        <f aca="true" t="shared" si="1" ref="AM69:AP71">AM70</f>
        <v>0</v>
      </c>
      <c r="AN69" s="24"/>
      <c r="AO69" s="24"/>
      <c r="AP69" s="24">
        <f t="shared" si="1"/>
        <v>0</v>
      </c>
    </row>
    <row r="70" spans="1:42" ht="38.25" hidden="1">
      <c r="A70" s="5" t="s">
        <v>66</v>
      </c>
      <c r="B70" s="63" t="s">
        <v>66</v>
      </c>
      <c r="C70" s="49" t="s">
        <v>7</v>
      </c>
      <c r="D70" s="49">
        <v>1</v>
      </c>
      <c r="E70" s="49">
        <v>11</v>
      </c>
      <c r="F70" s="49">
        <v>1</v>
      </c>
      <c r="G70" s="49">
        <v>902</v>
      </c>
      <c r="H70" s="49">
        <v>10210</v>
      </c>
      <c r="I70" s="49">
        <v>10210</v>
      </c>
      <c r="J70" s="64" t="s">
        <v>21</v>
      </c>
      <c r="K70" s="23">
        <f>K71</f>
        <v>0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>
        <f>AH71</f>
        <v>0</v>
      </c>
      <c r="AI70" s="23"/>
      <c r="AJ70" s="23"/>
      <c r="AK70" s="23"/>
      <c r="AL70" s="23"/>
      <c r="AM70" s="23">
        <f t="shared" si="1"/>
        <v>0</v>
      </c>
      <c r="AN70" s="23"/>
      <c r="AO70" s="23"/>
      <c r="AP70" s="23">
        <f t="shared" si="1"/>
        <v>0</v>
      </c>
    </row>
    <row r="71" spans="1:42" ht="12.75" hidden="1">
      <c r="A71" s="5" t="s">
        <v>49</v>
      </c>
      <c r="B71" s="63" t="s">
        <v>49</v>
      </c>
      <c r="C71" s="49" t="s">
        <v>7</v>
      </c>
      <c r="D71" s="49">
        <v>1</v>
      </c>
      <c r="E71" s="49">
        <v>11</v>
      </c>
      <c r="F71" s="49">
        <v>1</v>
      </c>
      <c r="G71" s="49">
        <v>902</v>
      </c>
      <c r="H71" s="49">
        <v>10210</v>
      </c>
      <c r="I71" s="49">
        <v>10210</v>
      </c>
      <c r="J71" s="64">
        <v>610</v>
      </c>
      <c r="K71" s="23">
        <f>K72</f>
        <v>0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f>AH72</f>
        <v>0</v>
      </c>
      <c r="AI71" s="23"/>
      <c r="AJ71" s="23"/>
      <c r="AK71" s="23"/>
      <c r="AL71" s="23"/>
      <c r="AM71" s="23">
        <f t="shared" si="1"/>
        <v>0</v>
      </c>
      <c r="AN71" s="23"/>
      <c r="AO71" s="23"/>
      <c r="AP71" s="23">
        <f t="shared" si="1"/>
        <v>0</v>
      </c>
    </row>
    <row r="72" spans="1:42" ht="76.5" hidden="1">
      <c r="A72" s="5" t="s">
        <v>22</v>
      </c>
      <c r="B72" s="63" t="s">
        <v>22</v>
      </c>
      <c r="C72" s="49" t="s">
        <v>7</v>
      </c>
      <c r="D72" s="49">
        <v>1</v>
      </c>
      <c r="E72" s="49">
        <v>11</v>
      </c>
      <c r="F72" s="49">
        <v>1</v>
      </c>
      <c r="G72" s="49">
        <v>902</v>
      </c>
      <c r="H72" s="49">
        <v>10210</v>
      </c>
      <c r="I72" s="49">
        <v>10210</v>
      </c>
      <c r="J72" s="64" t="s">
        <v>23</v>
      </c>
      <c r="K72" s="23">
        <v>0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>
        <v>0</v>
      </c>
      <c r="AI72" s="23"/>
      <c r="AJ72" s="23"/>
      <c r="AK72" s="23"/>
      <c r="AL72" s="23"/>
      <c r="AM72" s="23">
        <v>0</v>
      </c>
      <c r="AN72" s="23"/>
      <c r="AO72" s="23"/>
      <c r="AP72" s="23">
        <v>0</v>
      </c>
    </row>
    <row r="73" spans="1:42" ht="57" customHeight="1">
      <c r="A73" s="6" t="s">
        <v>227</v>
      </c>
      <c r="B73" s="59" t="s">
        <v>282</v>
      </c>
      <c r="C73" s="52" t="s">
        <v>7</v>
      </c>
      <c r="D73" s="52">
        <v>1</v>
      </c>
      <c r="E73" s="52">
        <v>11</v>
      </c>
      <c r="F73" s="52">
        <v>1</v>
      </c>
      <c r="G73" s="52">
        <v>902</v>
      </c>
      <c r="H73" s="52">
        <v>10230</v>
      </c>
      <c r="I73" s="52">
        <v>80720</v>
      </c>
      <c r="J73" s="57"/>
      <c r="K73" s="24">
        <f>K74+K81+K84</f>
        <v>14622017.71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24">
        <f>AH74+AH81+AH84</f>
        <v>17754068.810000002</v>
      </c>
      <c r="AI73" s="24"/>
      <c r="AJ73" s="24"/>
      <c r="AK73" s="24"/>
      <c r="AL73" s="24"/>
      <c r="AM73" s="24">
        <f>AM74+AM81+AM84</f>
        <v>17637199.15</v>
      </c>
      <c r="AN73" s="24"/>
      <c r="AO73" s="24"/>
      <c r="AP73" s="24">
        <f>AP74+AP81+AP84</f>
        <v>17912715.810000002</v>
      </c>
    </row>
    <row r="74" spans="1:42" ht="86.25" customHeight="1">
      <c r="A74" s="5" t="s">
        <v>8</v>
      </c>
      <c r="B74" s="63" t="s">
        <v>8</v>
      </c>
      <c r="C74" s="49" t="s">
        <v>7</v>
      </c>
      <c r="D74" s="49">
        <v>1</v>
      </c>
      <c r="E74" s="49">
        <v>11</v>
      </c>
      <c r="F74" s="49">
        <v>1</v>
      </c>
      <c r="G74" s="49">
        <v>902</v>
      </c>
      <c r="H74" s="49">
        <v>10230</v>
      </c>
      <c r="I74" s="49">
        <v>80720</v>
      </c>
      <c r="J74" s="64" t="s">
        <v>9</v>
      </c>
      <c r="K74" s="23">
        <f>K75</f>
        <v>7659621.850000001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>
        <f>AH75</f>
        <v>8420495.870000001</v>
      </c>
      <c r="AI74" s="23"/>
      <c r="AJ74" s="23"/>
      <c r="AK74" s="23"/>
      <c r="AL74" s="23"/>
      <c r="AM74" s="23">
        <f>AM75</f>
        <v>8311230.1899999995</v>
      </c>
      <c r="AN74" s="23"/>
      <c r="AO74" s="23"/>
      <c r="AP74" s="23">
        <f>AP75</f>
        <v>8586746.870000001</v>
      </c>
    </row>
    <row r="75" spans="1:42" ht="32.25" customHeight="1">
      <c r="A75" s="13" t="s">
        <v>24</v>
      </c>
      <c r="B75" s="65" t="s">
        <v>24</v>
      </c>
      <c r="C75" s="49" t="s">
        <v>7</v>
      </c>
      <c r="D75" s="49">
        <v>1</v>
      </c>
      <c r="E75" s="49">
        <v>11</v>
      </c>
      <c r="F75" s="49">
        <v>1</v>
      </c>
      <c r="G75" s="49">
        <v>902</v>
      </c>
      <c r="H75" s="49">
        <v>10230</v>
      </c>
      <c r="I75" s="49">
        <v>80720</v>
      </c>
      <c r="J75" s="64" t="s">
        <v>25</v>
      </c>
      <c r="K75" s="23">
        <f>K76+K77+K78</f>
        <v>7659621.850000001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f>AH76+AH77+AH78+AH80</f>
        <v>8420495.870000001</v>
      </c>
      <c r="AI75" s="23"/>
      <c r="AJ75" s="23"/>
      <c r="AK75" s="23"/>
      <c r="AL75" s="23"/>
      <c r="AM75" s="23">
        <f>AM76+AM77+AM78</f>
        <v>8311230.1899999995</v>
      </c>
      <c r="AN75" s="23"/>
      <c r="AO75" s="23"/>
      <c r="AP75" s="23">
        <f>AP76+AP77+AP78</f>
        <v>8586746.870000001</v>
      </c>
    </row>
    <row r="76" spans="1:42" ht="24" customHeight="1">
      <c r="A76" s="5" t="s">
        <v>188</v>
      </c>
      <c r="B76" s="63" t="s">
        <v>188</v>
      </c>
      <c r="C76" s="49" t="s">
        <v>7</v>
      </c>
      <c r="D76" s="49">
        <v>1</v>
      </c>
      <c r="E76" s="49">
        <v>11</v>
      </c>
      <c r="F76" s="49">
        <v>1</v>
      </c>
      <c r="G76" s="49">
        <v>902</v>
      </c>
      <c r="H76" s="49">
        <v>10230</v>
      </c>
      <c r="I76" s="49">
        <v>80720</v>
      </c>
      <c r="J76" s="64">
        <v>111</v>
      </c>
      <c r="K76" s="23">
        <v>5923789.44</v>
      </c>
      <c r="L76" s="23"/>
      <c r="M76" s="23">
        <v>-494478</v>
      </c>
      <c r="N76" s="23"/>
      <c r="O76" s="23"/>
      <c r="P76" s="23"/>
      <c r="Q76" s="23"/>
      <c r="R76" s="23"/>
      <c r="S76" s="23"/>
      <c r="T76" s="23">
        <v>36200</v>
      </c>
      <c r="U76" s="23"/>
      <c r="V76" s="23"/>
      <c r="W76" s="23"/>
      <c r="X76" s="23"/>
      <c r="Y76" s="23"/>
      <c r="Z76" s="23"/>
      <c r="AA76" s="23"/>
      <c r="AB76" s="23">
        <v>170328.06</v>
      </c>
      <c r="AC76" s="23"/>
      <c r="AD76" s="23"/>
      <c r="AE76" s="23"/>
      <c r="AF76" s="23"/>
      <c r="AG76" s="23"/>
      <c r="AH76" s="23">
        <f>6297048.24+AB76</f>
        <v>6467376.3</v>
      </c>
      <c r="AI76" s="23"/>
      <c r="AJ76" s="23"/>
      <c r="AK76" s="23"/>
      <c r="AL76" s="23"/>
      <c r="AM76" s="23">
        <v>6421473.26</v>
      </c>
      <c r="AN76" s="23"/>
      <c r="AO76" s="23"/>
      <c r="AP76" s="23">
        <v>6633083.62</v>
      </c>
    </row>
    <row r="77" spans="1:42" ht="38.25" hidden="1">
      <c r="A77" s="5" t="s">
        <v>139</v>
      </c>
      <c r="B77" s="63" t="s">
        <v>139</v>
      </c>
      <c r="C77" s="49" t="s">
        <v>7</v>
      </c>
      <c r="D77" s="49">
        <v>1</v>
      </c>
      <c r="E77" s="49">
        <v>11</v>
      </c>
      <c r="F77" s="49">
        <v>1</v>
      </c>
      <c r="G77" s="49">
        <v>902</v>
      </c>
      <c r="H77" s="49">
        <v>10230</v>
      </c>
      <c r="I77" s="49">
        <v>80720</v>
      </c>
      <c r="J77" s="64">
        <v>112</v>
      </c>
      <c r="K77" s="23">
        <v>0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>
        <f>K77+L77</f>
        <v>0</v>
      </c>
      <c r="AI77" s="23"/>
      <c r="AJ77" s="23"/>
      <c r="AK77" s="23"/>
      <c r="AL77" s="23"/>
      <c r="AM77" s="23">
        <v>0</v>
      </c>
      <c r="AN77" s="23"/>
      <c r="AO77" s="23"/>
      <c r="AP77" s="23">
        <v>0</v>
      </c>
    </row>
    <row r="78" spans="1:42" ht="66.75" customHeight="1">
      <c r="A78" s="5" t="s">
        <v>138</v>
      </c>
      <c r="B78" s="63" t="s">
        <v>138</v>
      </c>
      <c r="C78" s="49" t="s">
        <v>7</v>
      </c>
      <c r="D78" s="49">
        <v>1</v>
      </c>
      <c r="E78" s="49">
        <v>11</v>
      </c>
      <c r="F78" s="49">
        <v>1</v>
      </c>
      <c r="G78" s="49">
        <v>902</v>
      </c>
      <c r="H78" s="49">
        <v>10230</v>
      </c>
      <c r="I78" s="49">
        <v>80720</v>
      </c>
      <c r="J78" s="64">
        <v>119</v>
      </c>
      <c r="K78" s="23">
        <v>1735832.41</v>
      </c>
      <c r="L78" s="23"/>
      <c r="M78" s="23">
        <v>-149332.36</v>
      </c>
      <c r="N78" s="23"/>
      <c r="O78" s="23"/>
      <c r="P78" s="23"/>
      <c r="Q78" s="23"/>
      <c r="R78" s="23"/>
      <c r="S78" s="23"/>
      <c r="T78" s="23">
        <v>10900</v>
      </c>
      <c r="U78" s="23"/>
      <c r="V78" s="23"/>
      <c r="W78" s="23"/>
      <c r="X78" s="23"/>
      <c r="Y78" s="23"/>
      <c r="Z78" s="23"/>
      <c r="AA78" s="23"/>
      <c r="AB78" s="23">
        <v>51439</v>
      </c>
      <c r="AC78" s="23"/>
      <c r="AD78" s="23"/>
      <c r="AE78" s="23"/>
      <c r="AF78" s="23"/>
      <c r="AG78" s="23"/>
      <c r="AH78" s="23">
        <f>1852180.57+AB78</f>
        <v>1903619.57</v>
      </c>
      <c r="AI78" s="23"/>
      <c r="AJ78" s="23"/>
      <c r="AK78" s="23"/>
      <c r="AL78" s="23"/>
      <c r="AM78" s="23">
        <v>1889756.93</v>
      </c>
      <c r="AN78" s="23"/>
      <c r="AO78" s="23"/>
      <c r="AP78" s="23">
        <v>1953663.25</v>
      </c>
    </row>
    <row r="79" spans="1:42" ht="55.5" customHeight="1" hidden="1">
      <c r="A79" s="5"/>
      <c r="B79" s="63" t="s">
        <v>10</v>
      </c>
      <c r="C79" s="49" t="s">
        <v>7</v>
      </c>
      <c r="D79" s="49">
        <v>1</v>
      </c>
      <c r="E79" s="49">
        <v>11</v>
      </c>
      <c r="F79" s="49">
        <v>1</v>
      </c>
      <c r="G79" s="49">
        <v>902</v>
      </c>
      <c r="H79" s="49">
        <v>10230</v>
      </c>
      <c r="I79" s="49">
        <v>80720</v>
      </c>
      <c r="J79" s="64">
        <v>120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>
        <v>0</v>
      </c>
      <c r="AI79" s="23"/>
      <c r="AJ79" s="23"/>
      <c r="AK79" s="23"/>
      <c r="AL79" s="23"/>
      <c r="AM79" s="23"/>
      <c r="AN79" s="23"/>
      <c r="AO79" s="23"/>
      <c r="AP79" s="23"/>
    </row>
    <row r="80" spans="1:42" ht="60.75" customHeight="1">
      <c r="A80" s="5"/>
      <c r="B80" s="63" t="s">
        <v>364</v>
      </c>
      <c r="C80" s="49" t="s">
        <v>7</v>
      </c>
      <c r="D80" s="49">
        <v>1</v>
      </c>
      <c r="E80" s="49">
        <v>11</v>
      </c>
      <c r="F80" s="49">
        <v>1</v>
      </c>
      <c r="G80" s="49">
        <v>902</v>
      </c>
      <c r="H80" s="49">
        <v>10230</v>
      </c>
      <c r="I80" s="49">
        <v>80720</v>
      </c>
      <c r="J80" s="64">
        <v>112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>
        <v>49500</v>
      </c>
      <c r="AD80" s="23"/>
      <c r="AE80" s="23"/>
      <c r="AF80" s="23"/>
      <c r="AG80" s="23"/>
      <c r="AH80" s="23">
        <f>AC80</f>
        <v>49500</v>
      </c>
      <c r="AI80" s="23"/>
      <c r="AJ80" s="23"/>
      <c r="AK80" s="23"/>
      <c r="AL80" s="23"/>
      <c r="AM80" s="23"/>
      <c r="AN80" s="23"/>
      <c r="AO80" s="23"/>
      <c r="AP80" s="23"/>
    </row>
    <row r="81" spans="1:42" ht="46.5" customHeight="1">
      <c r="A81" s="5" t="s">
        <v>133</v>
      </c>
      <c r="B81" s="63" t="s">
        <v>133</v>
      </c>
      <c r="C81" s="49" t="s">
        <v>7</v>
      </c>
      <c r="D81" s="49">
        <v>1</v>
      </c>
      <c r="E81" s="49">
        <v>11</v>
      </c>
      <c r="F81" s="49">
        <v>1</v>
      </c>
      <c r="G81" s="49">
        <v>902</v>
      </c>
      <c r="H81" s="49">
        <v>10230</v>
      </c>
      <c r="I81" s="49">
        <v>80720</v>
      </c>
      <c r="J81" s="64" t="s">
        <v>12</v>
      </c>
      <c r="K81" s="23">
        <f>K82</f>
        <v>6641576.86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>
        <f>AH82</f>
        <v>9330072.940000001</v>
      </c>
      <c r="AI81" s="23"/>
      <c r="AJ81" s="23"/>
      <c r="AK81" s="23"/>
      <c r="AL81" s="23"/>
      <c r="AM81" s="23">
        <f>AM82</f>
        <v>9325968.96</v>
      </c>
      <c r="AN81" s="23"/>
      <c r="AO81" s="23"/>
      <c r="AP81" s="23">
        <f>AP82</f>
        <v>9325968.94</v>
      </c>
    </row>
    <row r="82" spans="1:42" ht="45.75" customHeight="1">
      <c r="A82" s="5" t="s">
        <v>13</v>
      </c>
      <c r="B82" s="63" t="s">
        <v>13</v>
      </c>
      <c r="C82" s="49" t="s">
        <v>7</v>
      </c>
      <c r="D82" s="49">
        <v>1</v>
      </c>
      <c r="E82" s="49">
        <v>11</v>
      </c>
      <c r="F82" s="49">
        <v>1</v>
      </c>
      <c r="G82" s="49">
        <v>902</v>
      </c>
      <c r="H82" s="49">
        <v>10230</v>
      </c>
      <c r="I82" s="49">
        <v>80720</v>
      </c>
      <c r="J82" s="64" t="s">
        <v>14</v>
      </c>
      <c r="K82" s="23">
        <f>K83</f>
        <v>6641576.86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f>AH83</f>
        <v>9330072.940000001</v>
      </c>
      <c r="AI82" s="23"/>
      <c r="AJ82" s="23"/>
      <c r="AK82" s="23"/>
      <c r="AL82" s="23"/>
      <c r="AM82" s="23">
        <f>AM83</f>
        <v>9325968.96</v>
      </c>
      <c r="AN82" s="23"/>
      <c r="AO82" s="23"/>
      <c r="AP82" s="23">
        <f>AP83</f>
        <v>9325968.94</v>
      </c>
    </row>
    <row r="83" spans="1:42" ht="44.25" customHeight="1">
      <c r="A83" s="9" t="s">
        <v>134</v>
      </c>
      <c r="B83" s="63" t="s">
        <v>134</v>
      </c>
      <c r="C83" s="49" t="s">
        <v>7</v>
      </c>
      <c r="D83" s="49">
        <v>1</v>
      </c>
      <c r="E83" s="49">
        <v>11</v>
      </c>
      <c r="F83" s="49">
        <v>1</v>
      </c>
      <c r="G83" s="49">
        <v>902</v>
      </c>
      <c r="H83" s="49">
        <v>10230</v>
      </c>
      <c r="I83" s="49">
        <v>80720</v>
      </c>
      <c r="J83" s="64">
        <v>244</v>
      </c>
      <c r="K83" s="23">
        <v>6641576.86</v>
      </c>
      <c r="L83" s="23">
        <v>600700</v>
      </c>
      <c r="M83" s="23">
        <v>-720000</v>
      </c>
      <c r="N83" s="23">
        <v>101939.87</v>
      </c>
      <c r="O83" s="23">
        <v>238643</v>
      </c>
      <c r="P83" s="23">
        <v>300000</v>
      </c>
      <c r="Q83" s="23"/>
      <c r="R83" s="23"/>
      <c r="S83" s="23"/>
      <c r="T83" s="23">
        <v>881557.13</v>
      </c>
      <c r="U83" s="23">
        <v>339000</v>
      </c>
      <c r="V83" s="23">
        <v>179254</v>
      </c>
      <c r="W83" s="23"/>
      <c r="X83" s="23"/>
      <c r="Y83" s="23"/>
      <c r="Z83" s="23"/>
      <c r="AA83" s="23"/>
      <c r="AB83" s="23"/>
      <c r="AC83" s="23">
        <v>-59578.42</v>
      </c>
      <c r="AD83" s="23"/>
      <c r="AE83" s="23">
        <v>3621.99</v>
      </c>
      <c r="AF83" s="23">
        <v>60060.41</v>
      </c>
      <c r="AG83" s="23"/>
      <c r="AH83" s="23">
        <f>9325968.96+AC83+AE83+AF83</f>
        <v>9330072.940000001</v>
      </c>
      <c r="AI83" s="23"/>
      <c r="AJ83" s="23"/>
      <c r="AK83" s="23"/>
      <c r="AL83" s="23"/>
      <c r="AM83" s="23">
        <v>9325968.96</v>
      </c>
      <c r="AN83" s="23"/>
      <c r="AO83" s="23"/>
      <c r="AP83" s="23">
        <v>9325968.94</v>
      </c>
    </row>
    <row r="84" spans="1:42" ht="12.75">
      <c r="A84" s="5" t="s">
        <v>15</v>
      </c>
      <c r="B84" s="63" t="s">
        <v>15</v>
      </c>
      <c r="C84" s="49" t="s">
        <v>7</v>
      </c>
      <c r="D84" s="49">
        <v>1</v>
      </c>
      <c r="E84" s="49">
        <v>11</v>
      </c>
      <c r="F84" s="49">
        <v>1</v>
      </c>
      <c r="G84" s="49">
        <v>902</v>
      </c>
      <c r="H84" s="49">
        <v>10230</v>
      </c>
      <c r="I84" s="49">
        <v>80720</v>
      </c>
      <c r="J84" s="64" t="s">
        <v>16</v>
      </c>
      <c r="K84" s="23">
        <f>K87</f>
        <v>320819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>
        <f>AH85</f>
        <v>3500</v>
      </c>
      <c r="AI84" s="23"/>
      <c r="AJ84" s="23"/>
      <c r="AK84" s="23"/>
      <c r="AL84" s="23"/>
      <c r="AM84" s="23">
        <f>AM87</f>
        <v>0</v>
      </c>
      <c r="AN84" s="23"/>
      <c r="AO84" s="23"/>
      <c r="AP84" s="23">
        <f>AP87</f>
        <v>0</v>
      </c>
    </row>
    <row r="85" spans="1:42" ht="12.75">
      <c r="A85" s="5"/>
      <c r="B85" s="63" t="s">
        <v>200</v>
      </c>
      <c r="C85" s="49" t="s">
        <v>7</v>
      </c>
      <c r="D85" s="49">
        <v>1</v>
      </c>
      <c r="E85" s="49">
        <v>11</v>
      </c>
      <c r="F85" s="49">
        <v>1</v>
      </c>
      <c r="G85" s="49">
        <v>902</v>
      </c>
      <c r="H85" s="49">
        <v>10230</v>
      </c>
      <c r="I85" s="49">
        <v>80720</v>
      </c>
      <c r="J85" s="64">
        <v>830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>
        <f>AH86</f>
        <v>3500</v>
      </c>
      <c r="AI85" s="23"/>
      <c r="AJ85" s="23"/>
      <c r="AK85" s="23"/>
      <c r="AL85" s="23"/>
      <c r="AM85" s="23"/>
      <c r="AN85" s="23"/>
      <c r="AO85" s="23"/>
      <c r="AP85" s="23"/>
    </row>
    <row r="86" spans="1:42" ht="127.5">
      <c r="A86" s="5"/>
      <c r="B86" s="63" t="s">
        <v>201</v>
      </c>
      <c r="C86" s="49" t="s">
        <v>7</v>
      </c>
      <c r="D86" s="49">
        <v>1</v>
      </c>
      <c r="E86" s="49">
        <v>11</v>
      </c>
      <c r="F86" s="49">
        <v>1</v>
      </c>
      <c r="G86" s="49">
        <v>902</v>
      </c>
      <c r="H86" s="49">
        <v>10230</v>
      </c>
      <c r="I86" s="49">
        <v>80720</v>
      </c>
      <c r="J86" s="64">
        <v>831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>
        <v>3500</v>
      </c>
      <c r="AD86" s="23"/>
      <c r="AE86" s="23"/>
      <c r="AF86" s="23"/>
      <c r="AG86" s="23"/>
      <c r="AH86" s="23">
        <f>AC86</f>
        <v>3500</v>
      </c>
      <c r="AI86" s="23"/>
      <c r="AJ86" s="23"/>
      <c r="AK86" s="23"/>
      <c r="AL86" s="23"/>
      <c r="AM86" s="23"/>
      <c r="AN86" s="23"/>
      <c r="AO86" s="23"/>
      <c r="AP86" s="23"/>
    </row>
    <row r="87" spans="1:42" ht="12.75" hidden="1">
      <c r="A87" s="5" t="s">
        <v>42</v>
      </c>
      <c r="B87" s="63" t="s">
        <v>42</v>
      </c>
      <c r="C87" s="49" t="s">
        <v>7</v>
      </c>
      <c r="D87" s="49">
        <v>1</v>
      </c>
      <c r="E87" s="49">
        <v>11</v>
      </c>
      <c r="F87" s="49">
        <v>1</v>
      </c>
      <c r="G87" s="49">
        <v>902</v>
      </c>
      <c r="H87" s="49">
        <v>10230</v>
      </c>
      <c r="I87" s="49">
        <v>80720</v>
      </c>
      <c r="J87" s="64">
        <v>850</v>
      </c>
      <c r="K87" s="23">
        <f>K88+K89</f>
        <v>320819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>
        <f>AH88+AH89+AH90</f>
        <v>0</v>
      </c>
      <c r="AI87" s="23"/>
      <c r="AJ87" s="23"/>
      <c r="AK87" s="23"/>
      <c r="AL87" s="23"/>
      <c r="AM87" s="23">
        <f>AM88+AM89</f>
        <v>0</v>
      </c>
      <c r="AN87" s="23"/>
      <c r="AO87" s="23"/>
      <c r="AP87" s="23">
        <f>AP88+AP89</f>
        <v>0</v>
      </c>
    </row>
    <row r="88" spans="1:42" ht="25.5" hidden="1">
      <c r="A88" s="5" t="s">
        <v>17</v>
      </c>
      <c r="B88" s="63" t="s">
        <v>17</v>
      </c>
      <c r="C88" s="49" t="s">
        <v>7</v>
      </c>
      <c r="D88" s="49">
        <v>1</v>
      </c>
      <c r="E88" s="49">
        <v>11</v>
      </c>
      <c r="F88" s="49">
        <v>1</v>
      </c>
      <c r="G88" s="49">
        <v>902</v>
      </c>
      <c r="H88" s="49">
        <v>10230</v>
      </c>
      <c r="I88" s="49">
        <v>80720</v>
      </c>
      <c r="J88" s="64" t="s">
        <v>18</v>
      </c>
      <c r="K88" s="23">
        <v>130819</v>
      </c>
      <c r="L88" s="23"/>
      <c r="M88" s="23"/>
      <c r="N88" s="23"/>
      <c r="O88" s="23"/>
      <c r="P88" s="23"/>
      <c r="Q88" s="23"/>
      <c r="R88" s="23"/>
      <c r="S88" s="23"/>
      <c r="T88" s="23"/>
      <c r="U88" s="23">
        <v>-39000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>
        <v>0</v>
      </c>
      <c r="AI88" s="23"/>
      <c r="AJ88" s="23"/>
      <c r="AK88" s="23"/>
      <c r="AL88" s="23"/>
      <c r="AM88" s="23">
        <v>0</v>
      </c>
      <c r="AN88" s="23"/>
      <c r="AO88" s="23"/>
      <c r="AP88" s="23">
        <v>0</v>
      </c>
    </row>
    <row r="89" spans="1:42" ht="12.75" hidden="1">
      <c r="A89" s="5" t="s">
        <v>137</v>
      </c>
      <c r="B89" s="63" t="s">
        <v>137</v>
      </c>
      <c r="C89" s="49" t="s">
        <v>7</v>
      </c>
      <c r="D89" s="49">
        <v>1</v>
      </c>
      <c r="E89" s="49">
        <v>11</v>
      </c>
      <c r="F89" s="49">
        <v>1</v>
      </c>
      <c r="G89" s="49">
        <v>902</v>
      </c>
      <c r="H89" s="49">
        <v>10230</v>
      </c>
      <c r="I89" s="49">
        <v>80720</v>
      </c>
      <c r="J89" s="64" t="s">
        <v>20</v>
      </c>
      <c r="K89" s="23">
        <v>190000</v>
      </c>
      <c r="L89" s="23"/>
      <c r="M89" s="23"/>
      <c r="N89" s="23">
        <v>9200</v>
      </c>
      <c r="O89" s="23">
        <v>-10683</v>
      </c>
      <c r="P89" s="23"/>
      <c r="Q89" s="23"/>
      <c r="R89" s="23"/>
      <c r="S89" s="23"/>
      <c r="T89" s="23"/>
      <c r="U89" s="23"/>
      <c r="V89" s="23">
        <v>-110254</v>
      </c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0</v>
      </c>
      <c r="AI89" s="23"/>
      <c r="AJ89" s="23"/>
      <c r="AK89" s="23"/>
      <c r="AL89" s="23"/>
      <c r="AM89" s="23">
        <v>0</v>
      </c>
      <c r="AN89" s="23"/>
      <c r="AO89" s="23"/>
      <c r="AP89" s="23">
        <v>0</v>
      </c>
    </row>
    <row r="90" spans="1:42" ht="12.75" hidden="1">
      <c r="A90" s="5" t="s">
        <v>215</v>
      </c>
      <c r="B90" s="63" t="s">
        <v>215</v>
      </c>
      <c r="C90" s="49" t="s">
        <v>7</v>
      </c>
      <c r="D90" s="49">
        <v>1</v>
      </c>
      <c r="E90" s="49">
        <v>11</v>
      </c>
      <c r="F90" s="49">
        <v>1</v>
      </c>
      <c r="G90" s="49">
        <v>902</v>
      </c>
      <c r="H90" s="49">
        <v>10230</v>
      </c>
      <c r="I90" s="49">
        <v>80720</v>
      </c>
      <c r="J90" s="64">
        <v>853</v>
      </c>
      <c r="K90" s="23"/>
      <c r="L90" s="23">
        <v>8500</v>
      </c>
      <c r="M90" s="23"/>
      <c r="N90" s="23">
        <v>-8500</v>
      </c>
      <c r="O90" s="23">
        <v>10683</v>
      </c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>
        <v>0</v>
      </c>
      <c r="AI90" s="23"/>
      <c r="AJ90" s="23"/>
      <c r="AK90" s="23"/>
      <c r="AL90" s="23"/>
      <c r="AM90" s="23"/>
      <c r="AN90" s="23"/>
      <c r="AO90" s="23"/>
      <c r="AP90" s="23"/>
    </row>
    <row r="91" spans="1:42" s="3" customFormat="1" ht="35.25" customHeight="1" hidden="1">
      <c r="A91" s="6"/>
      <c r="B91" s="66" t="s">
        <v>324</v>
      </c>
      <c r="C91" s="52">
        <v>1</v>
      </c>
      <c r="D91" s="52">
        <v>1</v>
      </c>
      <c r="E91" s="52">
        <v>11</v>
      </c>
      <c r="F91" s="52"/>
      <c r="G91" s="52">
        <v>902</v>
      </c>
      <c r="H91" s="52"/>
      <c r="I91" s="52">
        <v>81100</v>
      </c>
      <c r="J91" s="53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>
        <f>AH92</f>
        <v>0</v>
      </c>
      <c r="AI91" s="24"/>
      <c r="AJ91" s="24"/>
      <c r="AK91" s="24"/>
      <c r="AL91" s="24"/>
      <c r="AM91" s="24">
        <f aca="true" t="shared" si="2" ref="AM91:AP93">AM92</f>
        <v>0</v>
      </c>
      <c r="AN91" s="24"/>
      <c r="AO91" s="24"/>
      <c r="AP91" s="24">
        <f t="shared" si="2"/>
        <v>0</v>
      </c>
    </row>
    <row r="92" spans="1:42" ht="44.25" customHeight="1" hidden="1">
      <c r="A92" s="5"/>
      <c r="B92" s="63" t="s">
        <v>133</v>
      </c>
      <c r="C92" s="49" t="s">
        <v>7</v>
      </c>
      <c r="D92" s="49">
        <v>1</v>
      </c>
      <c r="E92" s="49">
        <v>11</v>
      </c>
      <c r="F92" s="49">
        <v>1</v>
      </c>
      <c r="G92" s="49">
        <v>902</v>
      </c>
      <c r="H92" s="49"/>
      <c r="I92" s="49">
        <v>81100</v>
      </c>
      <c r="J92" s="64" t="s">
        <v>12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>
        <f>AH93</f>
        <v>0</v>
      </c>
      <c r="AI92" s="23"/>
      <c r="AJ92" s="23"/>
      <c r="AK92" s="23"/>
      <c r="AL92" s="23"/>
      <c r="AM92" s="23">
        <f t="shared" si="2"/>
        <v>0</v>
      </c>
      <c r="AN92" s="23"/>
      <c r="AO92" s="23"/>
      <c r="AP92" s="23">
        <f t="shared" si="2"/>
        <v>0</v>
      </c>
    </row>
    <row r="93" spans="1:42" ht="48" customHeight="1" hidden="1">
      <c r="A93" s="5"/>
      <c r="B93" s="63" t="s">
        <v>13</v>
      </c>
      <c r="C93" s="49" t="s">
        <v>7</v>
      </c>
      <c r="D93" s="49">
        <v>1</v>
      </c>
      <c r="E93" s="49">
        <v>11</v>
      </c>
      <c r="F93" s="49">
        <v>1</v>
      </c>
      <c r="G93" s="49">
        <v>902</v>
      </c>
      <c r="H93" s="49"/>
      <c r="I93" s="49">
        <v>81100</v>
      </c>
      <c r="J93" s="64" t="s">
        <v>14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>
        <f>AH94</f>
        <v>0</v>
      </c>
      <c r="AI93" s="23"/>
      <c r="AJ93" s="23"/>
      <c r="AK93" s="23"/>
      <c r="AL93" s="23"/>
      <c r="AM93" s="23">
        <f t="shared" si="2"/>
        <v>0</v>
      </c>
      <c r="AN93" s="23"/>
      <c r="AO93" s="23"/>
      <c r="AP93" s="23">
        <f t="shared" si="2"/>
        <v>0</v>
      </c>
    </row>
    <row r="94" spans="1:42" ht="49.5" customHeight="1" hidden="1">
      <c r="A94" s="5"/>
      <c r="B94" s="63" t="s">
        <v>134</v>
      </c>
      <c r="C94" s="49" t="s">
        <v>7</v>
      </c>
      <c r="D94" s="49">
        <v>1</v>
      </c>
      <c r="E94" s="49">
        <v>11</v>
      </c>
      <c r="F94" s="49">
        <v>1</v>
      </c>
      <c r="G94" s="49">
        <v>902</v>
      </c>
      <c r="H94" s="49"/>
      <c r="I94" s="49">
        <v>81100</v>
      </c>
      <c r="J94" s="64">
        <v>244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>
        <v>-1000000</v>
      </c>
      <c r="AB94" s="23"/>
      <c r="AC94" s="23"/>
      <c r="AD94" s="23"/>
      <c r="AE94" s="23"/>
      <c r="AF94" s="23"/>
      <c r="AG94" s="23"/>
      <c r="AH94" s="23">
        <f>1000000+AA94</f>
        <v>0</v>
      </c>
      <c r="AI94" s="23"/>
      <c r="AJ94" s="23"/>
      <c r="AK94" s="23"/>
      <c r="AL94" s="23"/>
      <c r="AM94" s="23">
        <v>0</v>
      </c>
      <c r="AN94" s="23"/>
      <c r="AO94" s="23"/>
      <c r="AP94" s="23">
        <v>0</v>
      </c>
    </row>
    <row r="95" spans="1:42" ht="12.75" hidden="1">
      <c r="A95" s="5"/>
      <c r="B95" s="63"/>
      <c r="C95" s="49"/>
      <c r="D95" s="49"/>
      <c r="E95" s="49"/>
      <c r="F95" s="49"/>
      <c r="G95" s="49"/>
      <c r="H95" s="49"/>
      <c r="I95" s="49"/>
      <c r="J95" s="64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s="3" customFormat="1" ht="27.75" customHeight="1">
      <c r="A96" s="6" t="s">
        <v>238</v>
      </c>
      <c r="B96" s="59" t="s">
        <v>283</v>
      </c>
      <c r="C96" s="52" t="s">
        <v>7</v>
      </c>
      <c r="D96" s="52">
        <v>1</v>
      </c>
      <c r="E96" s="52">
        <v>11</v>
      </c>
      <c r="F96" s="52">
        <v>1</v>
      </c>
      <c r="G96" s="52">
        <v>902</v>
      </c>
      <c r="H96" s="52">
        <v>10240</v>
      </c>
      <c r="I96" s="52">
        <v>83310</v>
      </c>
      <c r="J96" s="53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>
        <f>AH97</f>
        <v>669400</v>
      </c>
      <c r="AI96" s="24"/>
      <c r="AJ96" s="24"/>
      <c r="AK96" s="24"/>
      <c r="AL96" s="24"/>
      <c r="AM96" s="24">
        <f>AM97</f>
        <v>0</v>
      </c>
      <c r="AN96" s="24"/>
      <c r="AO96" s="24"/>
      <c r="AP96" s="24"/>
    </row>
    <row r="97" spans="1:42" ht="52.5" customHeight="1">
      <c r="A97" s="5" t="s">
        <v>133</v>
      </c>
      <c r="B97" s="63" t="s">
        <v>133</v>
      </c>
      <c r="C97" s="49" t="s">
        <v>7</v>
      </c>
      <c r="D97" s="49">
        <v>1</v>
      </c>
      <c r="E97" s="49">
        <v>11</v>
      </c>
      <c r="F97" s="49">
        <v>1</v>
      </c>
      <c r="G97" s="49">
        <v>902</v>
      </c>
      <c r="H97" s="49">
        <v>10240</v>
      </c>
      <c r="I97" s="49">
        <v>83310</v>
      </c>
      <c r="J97" s="64" t="s">
        <v>12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>
        <f>AH98</f>
        <v>669400</v>
      </c>
      <c r="AI97" s="23"/>
      <c r="AJ97" s="23"/>
      <c r="AK97" s="23"/>
      <c r="AL97" s="23"/>
      <c r="AM97" s="23">
        <f>AM98</f>
        <v>0</v>
      </c>
      <c r="AN97" s="23"/>
      <c r="AO97" s="23"/>
      <c r="AP97" s="23"/>
    </row>
    <row r="98" spans="1:42" ht="45.75" customHeight="1">
      <c r="A98" s="5" t="s">
        <v>13</v>
      </c>
      <c r="B98" s="63" t="s">
        <v>13</v>
      </c>
      <c r="C98" s="49" t="s">
        <v>7</v>
      </c>
      <c r="D98" s="49">
        <v>1</v>
      </c>
      <c r="E98" s="49">
        <v>11</v>
      </c>
      <c r="F98" s="49">
        <v>1</v>
      </c>
      <c r="G98" s="49">
        <v>902</v>
      </c>
      <c r="H98" s="49">
        <v>10240</v>
      </c>
      <c r="I98" s="49">
        <v>83310</v>
      </c>
      <c r="J98" s="64" t="s">
        <v>14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>
        <f>AH100+AH99</f>
        <v>669400</v>
      </c>
      <c r="AI98" s="23"/>
      <c r="AJ98" s="23"/>
      <c r="AK98" s="23"/>
      <c r="AL98" s="23"/>
      <c r="AM98" s="23">
        <f>AM100</f>
        <v>0</v>
      </c>
      <c r="AN98" s="23"/>
      <c r="AO98" s="23"/>
      <c r="AP98" s="23"/>
    </row>
    <row r="99" spans="1:42" ht="45.75" customHeight="1">
      <c r="A99" s="5"/>
      <c r="B99" s="63" t="s">
        <v>338</v>
      </c>
      <c r="C99" s="49" t="s">
        <v>7</v>
      </c>
      <c r="D99" s="49">
        <v>1</v>
      </c>
      <c r="E99" s="49">
        <v>11</v>
      </c>
      <c r="F99" s="49">
        <v>1</v>
      </c>
      <c r="G99" s="49">
        <v>902</v>
      </c>
      <c r="H99" s="49">
        <v>10240</v>
      </c>
      <c r="I99" s="49">
        <v>83310</v>
      </c>
      <c r="J99" s="64">
        <v>241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300000</v>
      </c>
      <c r="AI99" s="23"/>
      <c r="AJ99" s="23"/>
      <c r="AK99" s="23"/>
      <c r="AL99" s="23"/>
      <c r="AM99" s="23"/>
      <c r="AN99" s="23"/>
      <c r="AO99" s="23"/>
      <c r="AP99" s="23"/>
    </row>
    <row r="100" spans="1:42" ht="44.25" customHeight="1">
      <c r="A100" s="9" t="s">
        <v>134</v>
      </c>
      <c r="B100" s="63" t="s">
        <v>134</v>
      </c>
      <c r="C100" s="49" t="s">
        <v>7</v>
      </c>
      <c r="D100" s="49">
        <v>1</v>
      </c>
      <c r="E100" s="49">
        <v>11</v>
      </c>
      <c r="F100" s="49">
        <v>1</v>
      </c>
      <c r="G100" s="49">
        <v>902</v>
      </c>
      <c r="H100" s="49">
        <v>10240</v>
      </c>
      <c r="I100" s="49">
        <v>83310</v>
      </c>
      <c r="J100" s="64">
        <v>244</v>
      </c>
      <c r="K100" s="23"/>
      <c r="L100" s="23">
        <v>2500000</v>
      </c>
      <c r="M100" s="23"/>
      <c r="N100" s="23"/>
      <c r="O100" s="23">
        <v>-300000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>
        <v>99900</v>
      </c>
      <c r="AF100" s="23"/>
      <c r="AG100" s="23"/>
      <c r="AH100" s="23">
        <f>269500+AE100</f>
        <v>369400</v>
      </c>
      <c r="AI100" s="23"/>
      <c r="AJ100" s="23"/>
      <c r="AK100" s="23"/>
      <c r="AL100" s="23"/>
      <c r="AM100" s="23">
        <v>0</v>
      </c>
      <c r="AN100" s="23"/>
      <c r="AO100" s="23"/>
      <c r="AP100" s="23"/>
    </row>
    <row r="101" spans="1:42" s="3" customFormat="1" ht="27.75" customHeight="1">
      <c r="A101" s="11" t="s">
        <v>208</v>
      </c>
      <c r="B101" s="59" t="s">
        <v>284</v>
      </c>
      <c r="C101" s="52" t="s">
        <v>7</v>
      </c>
      <c r="D101" s="52">
        <v>1</v>
      </c>
      <c r="E101" s="52">
        <v>11</v>
      </c>
      <c r="F101" s="52">
        <v>1</v>
      </c>
      <c r="G101" s="52">
        <v>902</v>
      </c>
      <c r="H101" s="52">
        <v>10610</v>
      </c>
      <c r="I101" s="52">
        <v>80320</v>
      </c>
      <c r="J101" s="53"/>
      <c r="K101" s="24">
        <f>K102</f>
        <v>18730574.1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>
        <f>AH102</f>
        <v>20522594.64</v>
      </c>
      <c r="AI101" s="24"/>
      <c r="AJ101" s="24"/>
      <c r="AK101" s="24"/>
      <c r="AL101" s="24"/>
      <c r="AM101" s="24">
        <f aca="true" t="shared" si="3" ref="AM101:AP103">AM102</f>
        <v>20499955.61</v>
      </c>
      <c r="AN101" s="24"/>
      <c r="AO101" s="24"/>
      <c r="AP101" s="24">
        <f t="shared" si="3"/>
        <v>20528829.61</v>
      </c>
    </row>
    <row r="102" spans="1:42" ht="49.5" customHeight="1">
      <c r="A102" s="5" t="s">
        <v>66</v>
      </c>
      <c r="B102" s="63" t="s">
        <v>66</v>
      </c>
      <c r="C102" s="49" t="s">
        <v>7</v>
      </c>
      <c r="D102" s="49">
        <v>1</v>
      </c>
      <c r="E102" s="49">
        <v>11</v>
      </c>
      <c r="F102" s="49">
        <v>1</v>
      </c>
      <c r="G102" s="49">
        <v>902</v>
      </c>
      <c r="H102" s="49">
        <v>10610</v>
      </c>
      <c r="I102" s="49">
        <v>80320</v>
      </c>
      <c r="J102" s="64">
        <v>600</v>
      </c>
      <c r="K102" s="23">
        <f>K103</f>
        <v>18730574.1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>
        <f>AH103</f>
        <v>20522594.64</v>
      </c>
      <c r="AI102" s="23"/>
      <c r="AJ102" s="23"/>
      <c r="AK102" s="23"/>
      <c r="AL102" s="23"/>
      <c r="AM102" s="23">
        <f t="shared" si="3"/>
        <v>20499955.61</v>
      </c>
      <c r="AN102" s="23"/>
      <c r="AO102" s="23"/>
      <c r="AP102" s="23">
        <f t="shared" si="3"/>
        <v>20528829.61</v>
      </c>
    </row>
    <row r="103" spans="1:42" ht="20.25" customHeight="1">
      <c r="A103" s="5" t="s">
        <v>49</v>
      </c>
      <c r="B103" s="63" t="s">
        <v>49</v>
      </c>
      <c r="C103" s="49" t="s">
        <v>7</v>
      </c>
      <c r="D103" s="49">
        <v>1</v>
      </c>
      <c r="E103" s="49">
        <v>11</v>
      </c>
      <c r="F103" s="49">
        <v>1</v>
      </c>
      <c r="G103" s="49">
        <v>902</v>
      </c>
      <c r="H103" s="49">
        <v>10610</v>
      </c>
      <c r="I103" s="49">
        <v>80320</v>
      </c>
      <c r="J103" s="64">
        <v>610</v>
      </c>
      <c r="K103" s="23">
        <f>K104</f>
        <v>18730574.1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>
        <f>AH104</f>
        <v>20522594.64</v>
      </c>
      <c r="AI103" s="23"/>
      <c r="AJ103" s="23"/>
      <c r="AK103" s="23"/>
      <c r="AL103" s="23"/>
      <c r="AM103" s="23">
        <f t="shared" si="3"/>
        <v>20499955.61</v>
      </c>
      <c r="AN103" s="23"/>
      <c r="AO103" s="23"/>
      <c r="AP103" s="23">
        <f t="shared" si="3"/>
        <v>20528829.61</v>
      </c>
    </row>
    <row r="104" spans="1:42" ht="86.25" customHeight="1">
      <c r="A104" s="5" t="s">
        <v>22</v>
      </c>
      <c r="B104" s="63" t="s">
        <v>22</v>
      </c>
      <c r="C104" s="49" t="s">
        <v>7</v>
      </c>
      <c r="D104" s="49">
        <v>1</v>
      </c>
      <c r="E104" s="49">
        <v>11</v>
      </c>
      <c r="F104" s="49">
        <v>1</v>
      </c>
      <c r="G104" s="49">
        <v>902</v>
      </c>
      <c r="H104" s="49">
        <v>10610</v>
      </c>
      <c r="I104" s="49">
        <v>80320</v>
      </c>
      <c r="J104" s="64">
        <v>611</v>
      </c>
      <c r="K104" s="23">
        <v>18730574.1</v>
      </c>
      <c r="L104" s="23"/>
      <c r="M104" s="23"/>
      <c r="N104" s="23">
        <v>1230000</v>
      </c>
      <c r="O104" s="23">
        <v>525838.2</v>
      </c>
      <c r="P104" s="23">
        <v>-475845.83</v>
      </c>
      <c r="Q104" s="23">
        <v>-2822675.17</v>
      </c>
      <c r="R104" s="23"/>
      <c r="S104" s="23"/>
      <c r="T104" s="23">
        <v>9400</v>
      </c>
      <c r="U104" s="23">
        <v>500000</v>
      </c>
      <c r="V104" s="23">
        <v>517000</v>
      </c>
      <c r="W104" s="23"/>
      <c r="X104" s="23"/>
      <c r="Y104" s="23"/>
      <c r="Z104" s="23"/>
      <c r="AA104" s="23"/>
      <c r="AB104" s="23">
        <v>26631.11</v>
      </c>
      <c r="AC104" s="23"/>
      <c r="AD104" s="23"/>
      <c r="AE104" s="23"/>
      <c r="AF104" s="23">
        <v>23771.92</v>
      </c>
      <c r="AG104" s="23"/>
      <c r="AH104" s="23">
        <f>20472191.61+AB104+AF104</f>
        <v>20522594.64</v>
      </c>
      <c r="AI104" s="23"/>
      <c r="AJ104" s="23"/>
      <c r="AK104" s="23"/>
      <c r="AL104" s="23"/>
      <c r="AM104" s="23">
        <v>20499955.61</v>
      </c>
      <c r="AN104" s="23"/>
      <c r="AO104" s="23"/>
      <c r="AP104" s="23">
        <v>20528829.61</v>
      </c>
    </row>
    <row r="105" spans="1:42" s="3" customFormat="1" ht="51" hidden="1">
      <c r="A105" s="14" t="s">
        <v>109</v>
      </c>
      <c r="B105" s="54" t="s">
        <v>109</v>
      </c>
      <c r="C105" s="52" t="s">
        <v>7</v>
      </c>
      <c r="D105" s="52">
        <v>1</v>
      </c>
      <c r="E105" s="52">
        <v>11</v>
      </c>
      <c r="F105" s="52">
        <v>1</v>
      </c>
      <c r="G105" s="52">
        <v>902</v>
      </c>
      <c r="H105" s="52">
        <v>10620</v>
      </c>
      <c r="I105" s="52">
        <v>10620</v>
      </c>
      <c r="J105" s="53"/>
      <c r="K105" s="24">
        <f>K106</f>
        <v>0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>
        <f>AH106</f>
        <v>0</v>
      </c>
      <c r="AI105" s="24"/>
      <c r="AJ105" s="24"/>
      <c r="AK105" s="24"/>
      <c r="AL105" s="24"/>
      <c r="AM105" s="24">
        <f aca="true" t="shared" si="4" ref="AM105:AP107">AM106</f>
        <v>0</v>
      </c>
      <c r="AN105" s="24"/>
      <c r="AO105" s="24"/>
      <c r="AP105" s="24">
        <f t="shared" si="4"/>
        <v>0</v>
      </c>
    </row>
    <row r="106" spans="1:42" ht="38.25" hidden="1">
      <c r="A106" s="5" t="s">
        <v>66</v>
      </c>
      <c r="B106" s="63" t="s">
        <v>66</v>
      </c>
      <c r="C106" s="49" t="s">
        <v>7</v>
      </c>
      <c r="D106" s="49">
        <v>1</v>
      </c>
      <c r="E106" s="49">
        <v>11</v>
      </c>
      <c r="F106" s="49">
        <v>1</v>
      </c>
      <c r="G106" s="49">
        <v>902</v>
      </c>
      <c r="H106" s="49">
        <v>10620</v>
      </c>
      <c r="I106" s="49">
        <v>10620</v>
      </c>
      <c r="J106" s="64">
        <v>600</v>
      </c>
      <c r="K106" s="23">
        <f>K107</f>
        <v>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>
        <f>AH107</f>
        <v>0</v>
      </c>
      <c r="AI106" s="23"/>
      <c r="AJ106" s="23"/>
      <c r="AK106" s="23"/>
      <c r="AL106" s="23"/>
      <c r="AM106" s="23">
        <f t="shared" si="4"/>
        <v>0</v>
      </c>
      <c r="AN106" s="23"/>
      <c r="AO106" s="23"/>
      <c r="AP106" s="23">
        <f t="shared" si="4"/>
        <v>0</v>
      </c>
    </row>
    <row r="107" spans="1:42" ht="12.75" hidden="1">
      <c r="A107" s="5" t="s">
        <v>49</v>
      </c>
      <c r="B107" s="63" t="s">
        <v>49</v>
      </c>
      <c r="C107" s="49" t="s">
        <v>7</v>
      </c>
      <c r="D107" s="49">
        <v>1</v>
      </c>
      <c r="E107" s="49">
        <v>11</v>
      </c>
      <c r="F107" s="49">
        <v>1</v>
      </c>
      <c r="G107" s="49">
        <v>902</v>
      </c>
      <c r="H107" s="49">
        <v>10620</v>
      </c>
      <c r="I107" s="49">
        <v>10620</v>
      </c>
      <c r="J107" s="64">
        <v>610</v>
      </c>
      <c r="K107" s="23">
        <f>K108</f>
        <v>0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>
        <f>AH108</f>
        <v>0</v>
      </c>
      <c r="AI107" s="23"/>
      <c r="AJ107" s="23"/>
      <c r="AK107" s="23"/>
      <c r="AL107" s="23"/>
      <c r="AM107" s="23">
        <f t="shared" si="4"/>
        <v>0</v>
      </c>
      <c r="AN107" s="23"/>
      <c r="AO107" s="23"/>
      <c r="AP107" s="23">
        <f t="shared" si="4"/>
        <v>0</v>
      </c>
    </row>
    <row r="108" spans="1:42" ht="76.5" hidden="1">
      <c r="A108" s="5" t="s">
        <v>22</v>
      </c>
      <c r="B108" s="63" t="s">
        <v>22</v>
      </c>
      <c r="C108" s="49" t="s">
        <v>7</v>
      </c>
      <c r="D108" s="49">
        <v>1</v>
      </c>
      <c r="E108" s="49">
        <v>11</v>
      </c>
      <c r="F108" s="49">
        <v>1</v>
      </c>
      <c r="G108" s="49">
        <v>902</v>
      </c>
      <c r="H108" s="49">
        <v>10620</v>
      </c>
      <c r="I108" s="49">
        <v>10620</v>
      </c>
      <c r="J108" s="64">
        <v>611</v>
      </c>
      <c r="K108" s="23">
        <v>0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>
        <v>0</v>
      </c>
      <c r="AI108" s="23"/>
      <c r="AJ108" s="23"/>
      <c r="AK108" s="23"/>
      <c r="AL108" s="23"/>
      <c r="AM108" s="23">
        <v>0</v>
      </c>
      <c r="AN108" s="23"/>
      <c r="AO108" s="23"/>
      <c r="AP108" s="23">
        <v>0</v>
      </c>
    </row>
    <row r="109" spans="1:42" s="3" customFormat="1" ht="41.25" customHeight="1">
      <c r="A109" s="10" t="s">
        <v>184</v>
      </c>
      <c r="B109" s="59" t="s">
        <v>285</v>
      </c>
      <c r="C109" s="52" t="s">
        <v>7</v>
      </c>
      <c r="D109" s="52">
        <v>1</v>
      </c>
      <c r="E109" s="52">
        <v>11</v>
      </c>
      <c r="F109" s="52">
        <v>1</v>
      </c>
      <c r="G109" s="52">
        <v>902</v>
      </c>
      <c r="H109" s="52">
        <v>11210</v>
      </c>
      <c r="I109" s="52">
        <v>82440</v>
      </c>
      <c r="J109" s="53"/>
      <c r="K109" s="24">
        <f>K110</f>
        <v>183080</v>
      </c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>
        <f>AH110+AH124</f>
        <v>212592.01</v>
      </c>
      <c r="AI109" s="24"/>
      <c r="AJ109" s="24"/>
      <c r="AK109" s="24"/>
      <c r="AL109" s="24"/>
      <c r="AM109" s="24">
        <f>AM110+AM124</f>
        <v>263344</v>
      </c>
      <c r="AN109" s="24"/>
      <c r="AO109" s="24"/>
      <c r="AP109" s="24">
        <f>AP110+AP124</f>
        <v>263344</v>
      </c>
    </row>
    <row r="110" spans="1:42" ht="46.5" customHeight="1">
      <c r="A110" s="5" t="s">
        <v>133</v>
      </c>
      <c r="B110" s="63" t="s">
        <v>133</v>
      </c>
      <c r="C110" s="49" t="s">
        <v>7</v>
      </c>
      <c r="D110" s="49">
        <v>1</v>
      </c>
      <c r="E110" s="49">
        <v>11</v>
      </c>
      <c r="F110" s="49">
        <v>1</v>
      </c>
      <c r="G110" s="49">
        <v>902</v>
      </c>
      <c r="H110" s="49">
        <v>11210</v>
      </c>
      <c r="I110" s="49">
        <v>82440</v>
      </c>
      <c r="J110" s="64">
        <v>200</v>
      </c>
      <c r="K110" s="23">
        <f>K111</f>
        <v>183080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>
        <f>AH111</f>
        <v>194942.01</v>
      </c>
      <c r="AI110" s="23"/>
      <c r="AJ110" s="23"/>
      <c r="AK110" s="23"/>
      <c r="AL110" s="23"/>
      <c r="AM110" s="23">
        <f>AM111</f>
        <v>241944</v>
      </c>
      <c r="AN110" s="23"/>
      <c r="AO110" s="23"/>
      <c r="AP110" s="23">
        <f>AP111</f>
        <v>241944</v>
      </c>
    </row>
    <row r="111" spans="1:42" ht="45" customHeight="1">
      <c r="A111" s="5" t="s">
        <v>13</v>
      </c>
      <c r="B111" s="63" t="s">
        <v>13</v>
      </c>
      <c r="C111" s="49" t="s">
        <v>7</v>
      </c>
      <c r="D111" s="49">
        <v>1</v>
      </c>
      <c r="E111" s="49">
        <v>11</v>
      </c>
      <c r="F111" s="49">
        <v>1</v>
      </c>
      <c r="G111" s="49">
        <v>902</v>
      </c>
      <c r="H111" s="49">
        <v>11210</v>
      </c>
      <c r="I111" s="49">
        <v>82440</v>
      </c>
      <c r="J111" s="64">
        <v>240</v>
      </c>
      <c r="K111" s="23">
        <f>K112</f>
        <v>183080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>
        <f>AH112</f>
        <v>194942.01</v>
      </c>
      <c r="AI111" s="23"/>
      <c r="AJ111" s="23"/>
      <c r="AK111" s="23"/>
      <c r="AL111" s="23"/>
      <c r="AM111" s="23">
        <f>AM112</f>
        <v>241944</v>
      </c>
      <c r="AN111" s="23"/>
      <c r="AO111" s="23"/>
      <c r="AP111" s="23">
        <f>AP112</f>
        <v>241944</v>
      </c>
    </row>
    <row r="112" spans="1:42" ht="38.25">
      <c r="A112" s="9" t="s">
        <v>134</v>
      </c>
      <c r="B112" s="63" t="s">
        <v>134</v>
      </c>
      <c r="C112" s="49" t="s">
        <v>7</v>
      </c>
      <c r="D112" s="49">
        <v>1</v>
      </c>
      <c r="E112" s="49">
        <v>11</v>
      </c>
      <c r="F112" s="49">
        <v>1</v>
      </c>
      <c r="G112" s="49">
        <v>902</v>
      </c>
      <c r="H112" s="49">
        <v>11210</v>
      </c>
      <c r="I112" s="49">
        <v>82440</v>
      </c>
      <c r="J112" s="64">
        <v>244</v>
      </c>
      <c r="K112" s="23">
        <v>183080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-3621.99</v>
      </c>
      <c r="AF112" s="23">
        <v>-43380</v>
      </c>
      <c r="AG112" s="23"/>
      <c r="AH112" s="23">
        <f>241944+AE112+AF112</f>
        <v>194942.01</v>
      </c>
      <c r="AI112" s="23"/>
      <c r="AJ112" s="23"/>
      <c r="AK112" s="23"/>
      <c r="AL112" s="23"/>
      <c r="AM112" s="23">
        <v>241944</v>
      </c>
      <c r="AN112" s="23"/>
      <c r="AO112" s="23"/>
      <c r="AP112" s="23">
        <v>241944</v>
      </c>
    </row>
    <row r="113" spans="1:42" ht="38.25" hidden="1">
      <c r="A113" s="9" t="s">
        <v>66</v>
      </c>
      <c r="B113" s="63" t="s">
        <v>66</v>
      </c>
      <c r="C113" s="49" t="s">
        <v>7</v>
      </c>
      <c r="D113" s="49">
        <v>1</v>
      </c>
      <c r="E113" s="49">
        <v>11</v>
      </c>
      <c r="F113" s="49">
        <v>1</v>
      </c>
      <c r="G113" s="49">
        <v>902</v>
      </c>
      <c r="H113" s="49">
        <v>11210</v>
      </c>
      <c r="I113" s="49">
        <v>11210</v>
      </c>
      <c r="J113" s="64">
        <v>600</v>
      </c>
      <c r="K113" s="23">
        <f>K114</f>
        <v>0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>
        <f>AH114</f>
        <v>0</v>
      </c>
      <c r="AI113" s="23"/>
      <c r="AJ113" s="23"/>
      <c r="AK113" s="23"/>
      <c r="AL113" s="23"/>
      <c r="AM113" s="23">
        <f>AM114</f>
        <v>0</v>
      </c>
      <c r="AN113" s="23"/>
      <c r="AO113" s="23"/>
      <c r="AP113" s="23">
        <f>AP114</f>
        <v>0</v>
      </c>
    </row>
    <row r="114" spans="1:42" ht="12.75" hidden="1">
      <c r="A114" s="9" t="s">
        <v>49</v>
      </c>
      <c r="B114" s="63" t="s">
        <v>49</v>
      </c>
      <c r="C114" s="49" t="s">
        <v>7</v>
      </c>
      <c r="D114" s="49">
        <v>1</v>
      </c>
      <c r="E114" s="49">
        <v>11</v>
      </c>
      <c r="F114" s="49">
        <v>1</v>
      </c>
      <c r="G114" s="49">
        <v>902</v>
      </c>
      <c r="H114" s="49">
        <v>11210</v>
      </c>
      <c r="I114" s="49">
        <v>11210</v>
      </c>
      <c r="J114" s="64">
        <v>610</v>
      </c>
      <c r="K114" s="23">
        <f>K115</f>
        <v>0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>
        <f>AH115</f>
        <v>0</v>
      </c>
      <c r="AI114" s="23"/>
      <c r="AJ114" s="23"/>
      <c r="AK114" s="23"/>
      <c r="AL114" s="23"/>
      <c r="AM114" s="23">
        <f>AM115</f>
        <v>0</v>
      </c>
      <c r="AN114" s="23"/>
      <c r="AO114" s="23"/>
      <c r="AP114" s="23">
        <f>AP115</f>
        <v>0</v>
      </c>
    </row>
    <row r="115" spans="1:42" ht="25.5" hidden="1">
      <c r="A115" s="9" t="s">
        <v>81</v>
      </c>
      <c r="B115" s="63" t="s">
        <v>81</v>
      </c>
      <c r="C115" s="49" t="s">
        <v>7</v>
      </c>
      <c r="D115" s="49">
        <v>1</v>
      </c>
      <c r="E115" s="49">
        <v>11</v>
      </c>
      <c r="F115" s="49">
        <v>1</v>
      </c>
      <c r="G115" s="49">
        <v>902</v>
      </c>
      <c r="H115" s="49">
        <v>11210</v>
      </c>
      <c r="I115" s="49">
        <v>11210</v>
      </c>
      <c r="J115" s="64">
        <v>612</v>
      </c>
      <c r="K115" s="23">
        <v>0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>
        <v>0</v>
      </c>
      <c r="AI115" s="23"/>
      <c r="AJ115" s="23"/>
      <c r="AK115" s="23"/>
      <c r="AL115" s="23"/>
      <c r="AM115" s="23">
        <v>0</v>
      </c>
      <c r="AN115" s="23"/>
      <c r="AO115" s="23"/>
      <c r="AP115" s="23">
        <v>0</v>
      </c>
    </row>
    <row r="116" spans="1:42" s="3" customFormat="1" ht="38.25" hidden="1">
      <c r="A116" s="10" t="s">
        <v>117</v>
      </c>
      <c r="B116" s="51" t="s">
        <v>117</v>
      </c>
      <c r="C116" s="52" t="s">
        <v>7</v>
      </c>
      <c r="D116" s="52">
        <v>1</v>
      </c>
      <c r="E116" s="52">
        <v>11</v>
      </c>
      <c r="F116" s="52">
        <v>1</v>
      </c>
      <c r="G116" s="52">
        <v>902</v>
      </c>
      <c r="H116" s="52">
        <v>11270</v>
      </c>
      <c r="I116" s="52">
        <v>11270</v>
      </c>
      <c r="J116" s="53"/>
      <c r="K116" s="24">
        <f>K117</f>
        <v>0</v>
      </c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>
        <f>AH117</f>
        <v>0</v>
      </c>
      <c r="AI116" s="24"/>
      <c r="AJ116" s="24"/>
      <c r="AK116" s="24"/>
      <c r="AL116" s="24"/>
      <c r="AM116" s="24">
        <f aca="true" t="shared" si="5" ref="AM116:AP118">AM117</f>
        <v>0</v>
      </c>
      <c r="AN116" s="24"/>
      <c r="AO116" s="24"/>
      <c r="AP116" s="24">
        <f t="shared" si="5"/>
        <v>0</v>
      </c>
    </row>
    <row r="117" spans="1:42" ht="38.25" hidden="1">
      <c r="A117" s="95" t="s">
        <v>141</v>
      </c>
      <c r="B117" s="96" t="s">
        <v>141</v>
      </c>
      <c r="C117" s="49" t="s">
        <v>7</v>
      </c>
      <c r="D117" s="49">
        <v>1</v>
      </c>
      <c r="E117" s="49">
        <v>11</v>
      </c>
      <c r="F117" s="49">
        <v>1</v>
      </c>
      <c r="G117" s="49">
        <v>902</v>
      </c>
      <c r="H117" s="49">
        <v>11270</v>
      </c>
      <c r="I117" s="49">
        <v>11270</v>
      </c>
      <c r="J117" s="64">
        <v>400</v>
      </c>
      <c r="K117" s="23">
        <f>K118</f>
        <v>0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>
        <f>AH118</f>
        <v>0</v>
      </c>
      <c r="AI117" s="23"/>
      <c r="AJ117" s="23"/>
      <c r="AK117" s="23"/>
      <c r="AL117" s="23"/>
      <c r="AM117" s="23">
        <f t="shared" si="5"/>
        <v>0</v>
      </c>
      <c r="AN117" s="23"/>
      <c r="AO117" s="23"/>
      <c r="AP117" s="23">
        <f t="shared" si="5"/>
        <v>0</v>
      </c>
    </row>
    <row r="118" spans="1:42" ht="12.75" hidden="1">
      <c r="A118" s="9" t="s">
        <v>44</v>
      </c>
      <c r="B118" s="63" t="s">
        <v>44</v>
      </c>
      <c r="C118" s="49" t="s">
        <v>7</v>
      </c>
      <c r="D118" s="49">
        <v>1</v>
      </c>
      <c r="E118" s="49">
        <v>11</v>
      </c>
      <c r="F118" s="49">
        <v>1</v>
      </c>
      <c r="G118" s="49">
        <v>902</v>
      </c>
      <c r="H118" s="49">
        <v>11270</v>
      </c>
      <c r="I118" s="49">
        <v>11270</v>
      </c>
      <c r="J118" s="64">
        <v>410</v>
      </c>
      <c r="K118" s="23">
        <f>K119</f>
        <v>0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>
        <f>AH119</f>
        <v>0</v>
      </c>
      <c r="AI118" s="23"/>
      <c r="AJ118" s="23"/>
      <c r="AK118" s="23"/>
      <c r="AL118" s="23"/>
      <c r="AM118" s="23">
        <f t="shared" si="5"/>
        <v>0</v>
      </c>
      <c r="AN118" s="23"/>
      <c r="AO118" s="23"/>
      <c r="AP118" s="23">
        <f t="shared" si="5"/>
        <v>0</v>
      </c>
    </row>
    <row r="119" spans="1:42" ht="51" hidden="1">
      <c r="A119" s="9" t="s">
        <v>84</v>
      </c>
      <c r="B119" s="63" t="s">
        <v>84</v>
      </c>
      <c r="C119" s="49" t="s">
        <v>7</v>
      </c>
      <c r="D119" s="49">
        <v>1</v>
      </c>
      <c r="E119" s="49">
        <v>11</v>
      </c>
      <c r="F119" s="49">
        <v>1</v>
      </c>
      <c r="G119" s="49">
        <v>902</v>
      </c>
      <c r="H119" s="49">
        <v>11270</v>
      </c>
      <c r="I119" s="49">
        <v>11270</v>
      </c>
      <c r="J119" s="64">
        <v>414</v>
      </c>
      <c r="K119" s="23">
        <v>0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>
        <v>0</v>
      </c>
      <c r="AI119" s="23"/>
      <c r="AJ119" s="23"/>
      <c r="AK119" s="23"/>
      <c r="AL119" s="23"/>
      <c r="AM119" s="23">
        <v>0</v>
      </c>
      <c r="AN119" s="23"/>
      <c r="AO119" s="23"/>
      <c r="AP119" s="23">
        <v>0</v>
      </c>
    </row>
    <row r="120" spans="1:42" s="3" customFormat="1" ht="38.25" hidden="1">
      <c r="A120" s="10" t="s">
        <v>117</v>
      </c>
      <c r="B120" s="51" t="s">
        <v>117</v>
      </c>
      <c r="C120" s="52" t="s">
        <v>7</v>
      </c>
      <c r="D120" s="52">
        <v>1</v>
      </c>
      <c r="E120" s="52">
        <v>11</v>
      </c>
      <c r="F120" s="52">
        <v>1</v>
      </c>
      <c r="G120" s="52">
        <v>902</v>
      </c>
      <c r="H120" s="52" t="s">
        <v>212</v>
      </c>
      <c r="I120" s="52" t="s">
        <v>212</v>
      </c>
      <c r="J120" s="53"/>
      <c r="K120" s="24">
        <f>K121</f>
        <v>0</v>
      </c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>
        <f>AH121</f>
        <v>0</v>
      </c>
      <c r="AI120" s="24"/>
      <c r="AJ120" s="24"/>
      <c r="AK120" s="24"/>
      <c r="AL120" s="24"/>
      <c r="AM120" s="24">
        <f aca="true" t="shared" si="6" ref="AM120:AP122">AM121</f>
        <v>0</v>
      </c>
      <c r="AN120" s="24"/>
      <c r="AO120" s="24"/>
      <c r="AP120" s="24">
        <f t="shared" si="6"/>
        <v>0</v>
      </c>
    </row>
    <row r="121" spans="1:42" ht="38.25" hidden="1">
      <c r="A121" s="95" t="s">
        <v>141</v>
      </c>
      <c r="B121" s="96" t="s">
        <v>141</v>
      </c>
      <c r="C121" s="49" t="s">
        <v>7</v>
      </c>
      <c r="D121" s="49">
        <v>1</v>
      </c>
      <c r="E121" s="49">
        <v>11</v>
      </c>
      <c r="F121" s="49">
        <v>1</v>
      </c>
      <c r="G121" s="49">
        <v>902</v>
      </c>
      <c r="H121" s="49" t="s">
        <v>212</v>
      </c>
      <c r="I121" s="49" t="s">
        <v>212</v>
      </c>
      <c r="J121" s="64">
        <v>400</v>
      </c>
      <c r="K121" s="23">
        <f>K122</f>
        <v>0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>
        <f>AH122</f>
        <v>0</v>
      </c>
      <c r="AI121" s="23"/>
      <c r="AJ121" s="23"/>
      <c r="AK121" s="23"/>
      <c r="AL121" s="23"/>
      <c r="AM121" s="23">
        <f t="shared" si="6"/>
        <v>0</v>
      </c>
      <c r="AN121" s="23"/>
      <c r="AO121" s="23"/>
      <c r="AP121" s="23">
        <f t="shared" si="6"/>
        <v>0</v>
      </c>
    </row>
    <row r="122" spans="1:42" ht="12.75" hidden="1">
      <c r="A122" s="9" t="s">
        <v>44</v>
      </c>
      <c r="B122" s="63" t="s">
        <v>44</v>
      </c>
      <c r="C122" s="49" t="s">
        <v>7</v>
      </c>
      <c r="D122" s="49">
        <v>1</v>
      </c>
      <c r="E122" s="49">
        <v>11</v>
      </c>
      <c r="F122" s="49">
        <v>1</v>
      </c>
      <c r="G122" s="49">
        <v>902</v>
      </c>
      <c r="H122" s="49" t="s">
        <v>212</v>
      </c>
      <c r="I122" s="49" t="s">
        <v>212</v>
      </c>
      <c r="J122" s="64">
        <v>410</v>
      </c>
      <c r="K122" s="23">
        <f>K123</f>
        <v>0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>
        <f>AH123</f>
        <v>0</v>
      </c>
      <c r="AI122" s="23"/>
      <c r="AJ122" s="23"/>
      <c r="AK122" s="23"/>
      <c r="AL122" s="23"/>
      <c r="AM122" s="23">
        <f t="shared" si="6"/>
        <v>0</v>
      </c>
      <c r="AN122" s="23"/>
      <c r="AO122" s="23"/>
      <c r="AP122" s="23">
        <f t="shared" si="6"/>
        <v>0</v>
      </c>
    </row>
    <row r="123" spans="1:42" ht="51" hidden="1">
      <c r="A123" s="9" t="s">
        <v>84</v>
      </c>
      <c r="B123" s="63" t="s">
        <v>84</v>
      </c>
      <c r="C123" s="49" t="s">
        <v>7</v>
      </c>
      <c r="D123" s="49">
        <v>1</v>
      </c>
      <c r="E123" s="49">
        <v>11</v>
      </c>
      <c r="F123" s="49">
        <v>1</v>
      </c>
      <c r="G123" s="49">
        <v>902</v>
      </c>
      <c r="H123" s="49" t="s">
        <v>212</v>
      </c>
      <c r="I123" s="49" t="s">
        <v>212</v>
      </c>
      <c r="J123" s="64">
        <v>414</v>
      </c>
      <c r="K123" s="23">
        <v>0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>
        <v>0</v>
      </c>
      <c r="AI123" s="23"/>
      <c r="AJ123" s="23"/>
      <c r="AK123" s="23"/>
      <c r="AL123" s="23"/>
      <c r="AM123" s="23">
        <v>0</v>
      </c>
      <c r="AN123" s="23"/>
      <c r="AO123" s="23"/>
      <c r="AP123" s="23">
        <v>0</v>
      </c>
    </row>
    <row r="124" spans="1:42" ht="38.25">
      <c r="A124" s="9"/>
      <c r="B124" s="63" t="s">
        <v>66</v>
      </c>
      <c r="C124" s="49" t="s">
        <v>7</v>
      </c>
      <c r="D124" s="49">
        <v>1</v>
      </c>
      <c r="E124" s="49">
        <v>11</v>
      </c>
      <c r="F124" s="49">
        <v>1</v>
      </c>
      <c r="G124" s="49">
        <v>902</v>
      </c>
      <c r="H124" s="49">
        <v>11210</v>
      </c>
      <c r="I124" s="49">
        <v>82440</v>
      </c>
      <c r="J124" s="64">
        <v>600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>
        <f>AH125</f>
        <v>17650</v>
      </c>
      <c r="AI124" s="23"/>
      <c r="AJ124" s="23"/>
      <c r="AK124" s="23"/>
      <c r="AL124" s="23"/>
      <c r="AM124" s="23">
        <f>AM125</f>
        <v>21400</v>
      </c>
      <c r="AN124" s="23"/>
      <c r="AO124" s="23"/>
      <c r="AP124" s="23">
        <f>AP125</f>
        <v>21400</v>
      </c>
    </row>
    <row r="125" spans="1:42" ht="18.75" customHeight="1">
      <c r="A125" s="9"/>
      <c r="B125" s="63" t="s">
        <v>49</v>
      </c>
      <c r="C125" s="49" t="s">
        <v>7</v>
      </c>
      <c r="D125" s="49">
        <v>1</v>
      </c>
      <c r="E125" s="49">
        <v>11</v>
      </c>
      <c r="F125" s="49">
        <v>1</v>
      </c>
      <c r="G125" s="49">
        <v>902</v>
      </c>
      <c r="H125" s="49">
        <v>11210</v>
      </c>
      <c r="I125" s="49">
        <v>82440</v>
      </c>
      <c r="J125" s="64">
        <v>610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>
        <f>AH126</f>
        <v>17650</v>
      </c>
      <c r="AI125" s="23"/>
      <c r="AJ125" s="23"/>
      <c r="AK125" s="23"/>
      <c r="AL125" s="23"/>
      <c r="AM125" s="23">
        <f>AM126</f>
        <v>21400</v>
      </c>
      <c r="AN125" s="23"/>
      <c r="AO125" s="23"/>
      <c r="AP125" s="23">
        <f>AP126</f>
        <v>21400</v>
      </c>
    </row>
    <row r="126" spans="1:42" ht="35.25" customHeight="1">
      <c r="A126" s="9"/>
      <c r="B126" s="63" t="s">
        <v>81</v>
      </c>
      <c r="C126" s="49" t="s">
        <v>7</v>
      </c>
      <c r="D126" s="49">
        <v>1</v>
      </c>
      <c r="E126" s="49">
        <v>11</v>
      </c>
      <c r="F126" s="49">
        <v>1</v>
      </c>
      <c r="G126" s="49">
        <v>902</v>
      </c>
      <c r="H126" s="49">
        <v>11210</v>
      </c>
      <c r="I126" s="49">
        <v>82440</v>
      </c>
      <c r="J126" s="64">
        <v>612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>
        <v>-3750</v>
      </c>
      <c r="AG126" s="23"/>
      <c r="AH126" s="23">
        <f>21400+AF126</f>
        <v>17650</v>
      </c>
      <c r="AI126" s="23"/>
      <c r="AJ126" s="23"/>
      <c r="AK126" s="23"/>
      <c r="AL126" s="23"/>
      <c r="AM126" s="23">
        <v>21400</v>
      </c>
      <c r="AN126" s="23"/>
      <c r="AO126" s="23"/>
      <c r="AP126" s="23">
        <v>21400</v>
      </c>
    </row>
    <row r="127" spans="1:42" s="3" customFormat="1" ht="142.5" customHeight="1">
      <c r="A127" s="6" t="s">
        <v>82</v>
      </c>
      <c r="B127" s="51" t="s">
        <v>82</v>
      </c>
      <c r="C127" s="60" t="s">
        <v>7</v>
      </c>
      <c r="D127" s="52">
        <v>1</v>
      </c>
      <c r="E127" s="52">
        <v>11</v>
      </c>
      <c r="F127" s="52">
        <v>1</v>
      </c>
      <c r="G127" s="52">
        <v>902</v>
      </c>
      <c r="H127" s="52">
        <v>12020</v>
      </c>
      <c r="I127" s="52">
        <v>12020</v>
      </c>
      <c r="J127" s="53"/>
      <c r="K127" s="24">
        <f>K128+K132</f>
        <v>1202568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>
        <f>AH128+AH132</f>
        <v>1250664</v>
      </c>
      <c r="AI127" s="24"/>
      <c r="AJ127" s="24"/>
      <c r="AK127" s="24"/>
      <c r="AL127" s="24"/>
      <c r="AM127" s="24">
        <f>AM128+AM132</f>
        <v>1250664</v>
      </c>
      <c r="AN127" s="24"/>
      <c r="AO127" s="24"/>
      <c r="AP127" s="24">
        <f>AP128+AP132</f>
        <v>1250664</v>
      </c>
    </row>
    <row r="128" spans="1:42" ht="91.5" customHeight="1">
      <c r="A128" s="5" t="s">
        <v>8</v>
      </c>
      <c r="B128" s="63" t="s">
        <v>8</v>
      </c>
      <c r="C128" s="48" t="s">
        <v>7</v>
      </c>
      <c r="D128" s="49">
        <v>1</v>
      </c>
      <c r="E128" s="49">
        <v>11</v>
      </c>
      <c r="F128" s="49">
        <v>1</v>
      </c>
      <c r="G128" s="49">
        <v>902</v>
      </c>
      <c r="H128" s="49">
        <v>12020</v>
      </c>
      <c r="I128" s="49">
        <v>12020</v>
      </c>
      <c r="J128" s="64">
        <v>100</v>
      </c>
      <c r="K128" s="23">
        <f>K129</f>
        <v>1186033.67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>
        <f>AH129</f>
        <v>1244520.48</v>
      </c>
      <c r="AI128" s="23"/>
      <c r="AJ128" s="23"/>
      <c r="AK128" s="23"/>
      <c r="AL128" s="23"/>
      <c r="AM128" s="23">
        <f>AM129</f>
        <v>1244520.48</v>
      </c>
      <c r="AN128" s="23"/>
      <c r="AO128" s="23"/>
      <c r="AP128" s="23">
        <f>AP129</f>
        <v>1244520.48</v>
      </c>
    </row>
    <row r="129" spans="1:42" ht="42.75" customHeight="1">
      <c r="A129" s="5" t="s">
        <v>10</v>
      </c>
      <c r="B129" s="63" t="s">
        <v>10</v>
      </c>
      <c r="C129" s="48" t="s">
        <v>7</v>
      </c>
      <c r="D129" s="49">
        <v>1</v>
      </c>
      <c r="E129" s="49">
        <v>11</v>
      </c>
      <c r="F129" s="49">
        <v>1</v>
      </c>
      <c r="G129" s="49">
        <v>902</v>
      </c>
      <c r="H129" s="49">
        <v>12020</v>
      </c>
      <c r="I129" s="49">
        <v>12020</v>
      </c>
      <c r="J129" s="64">
        <v>120</v>
      </c>
      <c r="K129" s="23">
        <f>K130+K131</f>
        <v>1186033.67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>
        <f>AH130+AH131</f>
        <v>1244520.48</v>
      </c>
      <c r="AI129" s="23"/>
      <c r="AJ129" s="23"/>
      <c r="AK129" s="23"/>
      <c r="AL129" s="23"/>
      <c r="AM129" s="23">
        <f>AM130+AM131</f>
        <v>1244520.48</v>
      </c>
      <c r="AN129" s="23"/>
      <c r="AO129" s="23"/>
      <c r="AP129" s="23">
        <f>AP130+AP131</f>
        <v>1244520.48</v>
      </c>
    </row>
    <row r="130" spans="1:42" ht="35.25" customHeight="1">
      <c r="A130" s="5" t="s">
        <v>164</v>
      </c>
      <c r="B130" s="63" t="s">
        <v>164</v>
      </c>
      <c r="C130" s="48" t="s">
        <v>7</v>
      </c>
      <c r="D130" s="49">
        <v>1</v>
      </c>
      <c r="E130" s="49">
        <v>11</v>
      </c>
      <c r="F130" s="49">
        <v>1</v>
      </c>
      <c r="G130" s="49">
        <v>902</v>
      </c>
      <c r="H130" s="49">
        <v>12020</v>
      </c>
      <c r="I130" s="49">
        <v>12020</v>
      </c>
      <c r="J130" s="64">
        <v>121</v>
      </c>
      <c r="K130" s="23">
        <f>230870+680062.73</f>
        <v>910932.73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>
        <f>240104.5+715748.45</f>
        <v>955852.95</v>
      </c>
      <c r="AI130" s="23"/>
      <c r="AJ130" s="23"/>
      <c r="AK130" s="23"/>
      <c r="AL130" s="23"/>
      <c r="AM130" s="23">
        <v>955852.95</v>
      </c>
      <c r="AN130" s="23"/>
      <c r="AO130" s="23"/>
      <c r="AP130" s="23">
        <v>955852.95</v>
      </c>
    </row>
    <row r="131" spans="1:42" ht="67.5" customHeight="1">
      <c r="A131" s="5" t="s">
        <v>132</v>
      </c>
      <c r="B131" s="63" t="s">
        <v>132</v>
      </c>
      <c r="C131" s="48" t="s">
        <v>7</v>
      </c>
      <c r="D131" s="49">
        <v>1</v>
      </c>
      <c r="E131" s="49">
        <v>11</v>
      </c>
      <c r="F131" s="49">
        <v>1</v>
      </c>
      <c r="G131" s="49">
        <v>902</v>
      </c>
      <c r="H131" s="49">
        <v>12020</v>
      </c>
      <c r="I131" s="49">
        <v>12020</v>
      </c>
      <c r="J131" s="64">
        <v>129</v>
      </c>
      <c r="K131" s="23">
        <f>69722+205378.94</f>
        <v>275100.94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>
        <f>72511.5+216156.03</f>
        <v>288667.53</v>
      </c>
      <c r="AI131" s="23"/>
      <c r="AJ131" s="23"/>
      <c r="AK131" s="23"/>
      <c r="AL131" s="23"/>
      <c r="AM131" s="23">
        <v>288667.53</v>
      </c>
      <c r="AN131" s="23"/>
      <c r="AO131" s="23"/>
      <c r="AP131" s="23">
        <v>288667.53</v>
      </c>
    </row>
    <row r="132" spans="1:42" ht="48.75" customHeight="1">
      <c r="A132" s="5" t="s">
        <v>133</v>
      </c>
      <c r="B132" s="63" t="s">
        <v>133</v>
      </c>
      <c r="C132" s="48" t="s">
        <v>7</v>
      </c>
      <c r="D132" s="49">
        <v>1</v>
      </c>
      <c r="E132" s="49">
        <v>11</v>
      </c>
      <c r="F132" s="49">
        <v>1</v>
      </c>
      <c r="G132" s="49">
        <v>902</v>
      </c>
      <c r="H132" s="49">
        <v>12020</v>
      </c>
      <c r="I132" s="49">
        <v>12020</v>
      </c>
      <c r="J132" s="64" t="s">
        <v>12</v>
      </c>
      <c r="K132" s="23">
        <f>K133</f>
        <v>16534.33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>
        <f>AH133</f>
        <v>6143.52</v>
      </c>
      <c r="AI132" s="23"/>
      <c r="AJ132" s="23"/>
      <c r="AK132" s="23"/>
      <c r="AL132" s="23"/>
      <c r="AM132" s="23">
        <f>AM133</f>
        <v>6143.52</v>
      </c>
      <c r="AN132" s="23"/>
      <c r="AO132" s="23"/>
      <c r="AP132" s="23">
        <f>AP133</f>
        <v>6143.52</v>
      </c>
    </row>
    <row r="133" spans="1:42" ht="45" customHeight="1">
      <c r="A133" s="5" t="s">
        <v>13</v>
      </c>
      <c r="B133" s="63" t="s">
        <v>13</v>
      </c>
      <c r="C133" s="48" t="s">
        <v>7</v>
      </c>
      <c r="D133" s="49">
        <v>1</v>
      </c>
      <c r="E133" s="49">
        <v>11</v>
      </c>
      <c r="F133" s="49">
        <v>1</v>
      </c>
      <c r="G133" s="49">
        <v>902</v>
      </c>
      <c r="H133" s="49">
        <v>12020</v>
      </c>
      <c r="I133" s="49">
        <v>12020</v>
      </c>
      <c r="J133" s="64" t="s">
        <v>14</v>
      </c>
      <c r="K133" s="23">
        <f>K134</f>
        <v>16534.33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>
        <f>AH134</f>
        <v>6143.52</v>
      </c>
      <c r="AI133" s="23"/>
      <c r="AJ133" s="23"/>
      <c r="AK133" s="23"/>
      <c r="AL133" s="23"/>
      <c r="AM133" s="23">
        <f>AM134</f>
        <v>6143.52</v>
      </c>
      <c r="AN133" s="23"/>
      <c r="AO133" s="23"/>
      <c r="AP133" s="23">
        <f>AP134</f>
        <v>6143.52</v>
      </c>
    </row>
    <row r="134" spans="1:42" ht="42.75" customHeight="1">
      <c r="A134" s="9" t="s">
        <v>134</v>
      </c>
      <c r="B134" s="63" t="s">
        <v>134</v>
      </c>
      <c r="C134" s="48" t="s">
        <v>7</v>
      </c>
      <c r="D134" s="49">
        <v>1</v>
      </c>
      <c r="E134" s="49">
        <v>11</v>
      </c>
      <c r="F134" s="49">
        <v>1</v>
      </c>
      <c r="G134" s="49">
        <v>902</v>
      </c>
      <c r="H134" s="49">
        <v>12020</v>
      </c>
      <c r="I134" s="49">
        <v>12020</v>
      </c>
      <c r="J134" s="64">
        <v>244</v>
      </c>
      <c r="K134" s="23">
        <f>200+16334.33</f>
        <v>16534.33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>
        <f>200+5943.52</f>
        <v>6143.52</v>
      </c>
      <c r="AI134" s="23"/>
      <c r="AJ134" s="23"/>
      <c r="AK134" s="23"/>
      <c r="AL134" s="23"/>
      <c r="AM134" s="23">
        <v>6143.52</v>
      </c>
      <c r="AN134" s="23"/>
      <c r="AO134" s="23"/>
      <c r="AP134" s="23">
        <v>6143.52</v>
      </c>
    </row>
    <row r="135" spans="1:42" s="3" customFormat="1" ht="117.75" customHeight="1">
      <c r="A135" s="14" t="s">
        <v>114</v>
      </c>
      <c r="B135" s="59" t="s">
        <v>337</v>
      </c>
      <c r="C135" s="60" t="s">
        <v>7</v>
      </c>
      <c r="D135" s="52">
        <v>1</v>
      </c>
      <c r="E135" s="52">
        <v>11</v>
      </c>
      <c r="F135" s="52">
        <v>1</v>
      </c>
      <c r="G135" s="52">
        <v>902</v>
      </c>
      <c r="H135" s="52">
        <v>12160</v>
      </c>
      <c r="I135" s="52">
        <v>81630</v>
      </c>
      <c r="J135" s="53"/>
      <c r="K135" s="24">
        <f>K136</f>
        <v>3762800</v>
      </c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>
        <f>AH136</f>
        <v>3913312</v>
      </c>
      <c r="AI135" s="24"/>
      <c r="AJ135" s="24"/>
      <c r="AK135" s="24"/>
      <c r="AL135" s="24"/>
      <c r="AM135" s="24">
        <f>AM136</f>
        <v>3913312</v>
      </c>
      <c r="AN135" s="24"/>
      <c r="AO135" s="24"/>
      <c r="AP135" s="24">
        <f>AP136</f>
        <v>3913312</v>
      </c>
    </row>
    <row r="136" spans="1:42" ht="21" customHeight="1">
      <c r="A136" s="5" t="s">
        <v>15</v>
      </c>
      <c r="B136" s="63" t="s">
        <v>15</v>
      </c>
      <c r="C136" s="48" t="s">
        <v>7</v>
      </c>
      <c r="D136" s="49">
        <v>1</v>
      </c>
      <c r="E136" s="49">
        <v>11</v>
      </c>
      <c r="F136" s="49">
        <v>1</v>
      </c>
      <c r="G136" s="49">
        <v>902</v>
      </c>
      <c r="H136" s="49">
        <v>12160</v>
      </c>
      <c r="I136" s="49">
        <v>81630</v>
      </c>
      <c r="J136" s="64">
        <v>800</v>
      </c>
      <c r="K136" s="23">
        <f>K137</f>
        <v>3762800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>
        <f>AH137</f>
        <v>3913312</v>
      </c>
      <c r="AI136" s="23"/>
      <c r="AJ136" s="23"/>
      <c r="AK136" s="23"/>
      <c r="AL136" s="23"/>
      <c r="AM136" s="23">
        <f>AM137</f>
        <v>3913312</v>
      </c>
      <c r="AN136" s="23"/>
      <c r="AO136" s="23"/>
      <c r="AP136" s="23">
        <f>AP137</f>
        <v>3913312</v>
      </c>
    </row>
    <row r="137" spans="1:42" ht="73.5" customHeight="1">
      <c r="A137" s="5" t="s">
        <v>185</v>
      </c>
      <c r="B137" s="63" t="s">
        <v>185</v>
      </c>
      <c r="C137" s="48" t="s">
        <v>7</v>
      </c>
      <c r="D137" s="49">
        <v>1</v>
      </c>
      <c r="E137" s="49">
        <v>11</v>
      </c>
      <c r="F137" s="49">
        <v>1</v>
      </c>
      <c r="G137" s="49">
        <v>902</v>
      </c>
      <c r="H137" s="49">
        <v>12160</v>
      </c>
      <c r="I137" s="49">
        <v>81630</v>
      </c>
      <c r="J137" s="64">
        <v>810</v>
      </c>
      <c r="K137" s="23">
        <v>3762800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>
        <f>AH139+AH138</f>
        <v>3913312</v>
      </c>
      <c r="AI137" s="23"/>
      <c r="AJ137" s="23"/>
      <c r="AK137" s="23"/>
      <c r="AL137" s="23"/>
      <c r="AM137" s="23">
        <f>AM139+AM138</f>
        <v>3913312</v>
      </c>
      <c r="AN137" s="23"/>
      <c r="AO137" s="23"/>
      <c r="AP137" s="23">
        <f>AP139+AP138</f>
        <v>3913312</v>
      </c>
    </row>
    <row r="138" spans="1:42" ht="83.25" customHeight="1">
      <c r="A138" s="5"/>
      <c r="B138" s="97" t="s">
        <v>342</v>
      </c>
      <c r="C138" s="48" t="s">
        <v>7</v>
      </c>
      <c r="D138" s="49">
        <v>1</v>
      </c>
      <c r="E138" s="49">
        <v>11</v>
      </c>
      <c r="F138" s="49">
        <v>1</v>
      </c>
      <c r="G138" s="49">
        <v>902</v>
      </c>
      <c r="H138" s="49">
        <v>12160</v>
      </c>
      <c r="I138" s="49">
        <v>81630</v>
      </c>
      <c r="J138" s="64">
        <v>811</v>
      </c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>
        <v>3913312</v>
      </c>
      <c r="Z138" s="23"/>
      <c r="AA138" s="23"/>
      <c r="AB138" s="23"/>
      <c r="AC138" s="23"/>
      <c r="AD138" s="23"/>
      <c r="AE138" s="23"/>
      <c r="AF138" s="23"/>
      <c r="AG138" s="23"/>
      <c r="AH138" s="23">
        <f>Y138</f>
        <v>3913312</v>
      </c>
      <c r="AI138" s="23">
        <v>3913312</v>
      </c>
      <c r="AJ138" s="23"/>
      <c r="AK138" s="23"/>
      <c r="AL138" s="23"/>
      <c r="AM138" s="23">
        <f>AI138</f>
        <v>3913312</v>
      </c>
      <c r="AN138" s="23">
        <v>3913312</v>
      </c>
      <c r="AO138" s="23"/>
      <c r="AP138" s="23">
        <f>AN138</f>
        <v>3913312</v>
      </c>
    </row>
    <row r="139" spans="1:42" ht="75.75" customHeight="1" hidden="1">
      <c r="A139" s="5" t="s">
        <v>244</v>
      </c>
      <c r="B139" s="63" t="s">
        <v>244</v>
      </c>
      <c r="C139" s="48" t="s">
        <v>7</v>
      </c>
      <c r="D139" s="49">
        <v>1</v>
      </c>
      <c r="E139" s="49">
        <v>11</v>
      </c>
      <c r="F139" s="49">
        <v>1</v>
      </c>
      <c r="G139" s="49">
        <v>902</v>
      </c>
      <c r="H139" s="49">
        <v>12160</v>
      </c>
      <c r="I139" s="49">
        <v>81630</v>
      </c>
      <c r="J139" s="64">
        <v>814</v>
      </c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>
        <v>-3913312</v>
      </c>
      <c r="Z139" s="23"/>
      <c r="AA139" s="23"/>
      <c r="AB139" s="23"/>
      <c r="AC139" s="23"/>
      <c r="AD139" s="23"/>
      <c r="AE139" s="23"/>
      <c r="AF139" s="23"/>
      <c r="AG139" s="23"/>
      <c r="AH139" s="23">
        <f>3913312+Y139</f>
        <v>0</v>
      </c>
      <c r="AI139" s="23">
        <v>-3913312</v>
      </c>
      <c r="AJ139" s="23"/>
      <c r="AK139" s="23"/>
      <c r="AL139" s="23"/>
      <c r="AM139" s="23">
        <f>3913312+AI139</f>
        <v>0</v>
      </c>
      <c r="AN139" s="23">
        <v>-3913312</v>
      </c>
      <c r="AO139" s="23"/>
      <c r="AP139" s="23">
        <f>3913312+AN139</f>
        <v>0</v>
      </c>
    </row>
    <row r="140" spans="1:42" ht="25.5" hidden="1">
      <c r="A140" s="6" t="s">
        <v>269</v>
      </c>
      <c r="B140" s="51" t="s">
        <v>269</v>
      </c>
      <c r="C140" s="60" t="s">
        <v>7</v>
      </c>
      <c r="D140" s="52">
        <v>1</v>
      </c>
      <c r="E140" s="52">
        <v>11</v>
      </c>
      <c r="F140" s="52">
        <v>1</v>
      </c>
      <c r="G140" s="52">
        <v>902</v>
      </c>
      <c r="H140" s="52">
        <v>12161</v>
      </c>
      <c r="I140" s="52">
        <v>12161</v>
      </c>
      <c r="J140" s="53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>
        <f>AH141</f>
        <v>0</v>
      </c>
      <c r="AI140" s="24"/>
      <c r="AJ140" s="24"/>
      <c r="AK140" s="24"/>
      <c r="AL140" s="24"/>
      <c r="AM140" s="23"/>
      <c r="AN140" s="23"/>
      <c r="AO140" s="23"/>
      <c r="AP140" s="23"/>
    </row>
    <row r="141" spans="1:42" ht="38.25" hidden="1">
      <c r="A141" s="5" t="s">
        <v>133</v>
      </c>
      <c r="B141" s="63" t="s">
        <v>133</v>
      </c>
      <c r="C141" s="48" t="s">
        <v>7</v>
      </c>
      <c r="D141" s="49">
        <v>1</v>
      </c>
      <c r="E141" s="49">
        <v>11</v>
      </c>
      <c r="F141" s="49">
        <v>1</v>
      </c>
      <c r="G141" s="49">
        <v>902</v>
      </c>
      <c r="H141" s="49">
        <v>12161</v>
      </c>
      <c r="I141" s="49">
        <v>12161</v>
      </c>
      <c r="J141" s="64">
        <v>200</v>
      </c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>
        <f>AH142</f>
        <v>0</v>
      </c>
      <c r="AI141" s="23"/>
      <c r="AJ141" s="23"/>
      <c r="AK141" s="23"/>
      <c r="AL141" s="23"/>
      <c r="AM141" s="23"/>
      <c r="AN141" s="23"/>
      <c r="AO141" s="23"/>
      <c r="AP141" s="23"/>
    </row>
    <row r="142" spans="1:42" ht="38.25" hidden="1">
      <c r="A142" s="5" t="s">
        <v>13</v>
      </c>
      <c r="B142" s="63" t="s">
        <v>13</v>
      </c>
      <c r="C142" s="48" t="s">
        <v>7</v>
      </c>
      <c r="D142" s="49">
        <v>1</v>
      </c>
      <c r="E142" s="49">
        <v>11</v>
      </c>
      <c r="F142" s="49">
        <v>1</v>
      </c>
      <c r="G142" s="49">
        <v>902</v>
      </c>
      <c r="H142" s="49">
        <v>12161</v>
      </c>
      <c r="I142" s="49">
        <v>12161</v>
      </c>
      <c r="J142" s="64">
        <v>240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>
        <f>AH143</f>
        <v>0</v>
      </c>
      <c r="AI142" s="23"/>
      <c r="AJ142" s="23"/>
      <c r="AK142" s="23"/>
      <c r="AL142" s="23"/>
      <c r="AM142" s="23"/>
      <c r="AN142" s="23"/>
      <c r="AO142" s="23"/>
      <c r="AP142" s="23"/>
    </row>
    <row r="143" spans="1:42" ht="38.25" hidden="1">
      <c r="A143" s="9" t="s">
        <v>134</v>
      </c>
      <c r="B143" s="63" t="s">
        <v>134</v>
      </c>
      <c r="C143" s="48" t="s">
        <v>7</v>
      </c>
      <c r="D143" s="49">
        <v>1</v>
      </c>
      <c r="E143" s="49">
        <v>11</v>
      </c>
      <c r="F143" s="49">
        <v>1</v>
      </c>
      <c r="G143" s="49">
        <v>902</v>
      </c>
      <c r="H143" s="49">
        <v>12161</v>
      </c>
      <c r="I143" s="49">
        <v>12161</v>
      </c>
      <c r="J143" s="64">
        <v>244</v>
      </c>
      <c r="K143" s="23"/>
      <c r="L143" s="23"/>
      <c r="M143" s="23"/>
      <c r="N143" s="23"/>
      <c r="O143" s="23"/>
      <c r="P143" s="23"/>
      <c r="Q143" s="23"/>
      <c r="R143" s="23"/>
      <c r="S143" s="23">
        <v>399600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>
        <v>0</v>
      </c>
      <c r="AI143" s="23"/>
      <c r="AJ143" s="23"/>
      <c r="AK143" s="23"/>
      <c r="AL143" s="23"/>
      <c r="AM143" s="23"/>
      <c r="AN143" s="23"/>
      <c r="AO143" s="23"/>
      <c r="AP143" s="23"/>
    </row>
    <row r="144" spans="1:42" s="3" customFormat="1" ht="38.25" hidden="1">
      <c r="A144" s="10" t="s">
        <v>124</v>
      </c>
      <c r="B144" s="51" t="s">
        <v>124</v>
      </c>
      <c r="C144" s="60" t="s">
        <v>7</v>
      </c>
      <c r="D144" s="52">
        <v>1</v>
      </c>
      <c r="E144" s="52">
        <v>11</v>
      </c>
      <c r="F144" s="52">
        <v>1</v>
      </c>
      <c r="G144" s="52">
        <v>902</v>
      </c>
      <c r="H144" s="52">
        <v>12390</v>
      </c>
      <c r="I144" s="52">
        <v>12390</v>
      </c>
      <c r="J144" s="53"/>
      <c r="K144" s="24">
        <f>K145</f>
        <v>50000</v>
      </c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>
        <f>AH145</f>
        <v>0</v>
      </c>
      <c r="AI144" s="24"/>
      <c r="AJ144" s="24"/>
      <c r="AK144" s="24"/>
      <c r="AL144" s="24"/>
      <c r="AM144" s="24">
        <f>AM145</f>
        <v>0</v>
      </c>
      <c r="AN144" s="24"/>
      <c r="AO144" s="24"/>
      <c r="AP144" s="24">
        <f>AP145</f>
        <v>0</v>
      </c>
    </row>
    <row r="145" spans="1:42" ht="12.75" hidden="1">
      <c r="A145" s="9" t="s">
        <v>15</v>
      </c>
      <c r="B145" s="63" t="s">
        <v>15</v>
      </c>
      <c r="C145" s="48" t="s">
        <v>7</v>
      </c>
      <c r="D145" s="49">
        <v>1</v>
      </c>
      <c r="E145" s="49">
        <v>11</v>
      </c>
      <c r="F145" s="49">
        <v>1</v>
      </c>
      <c r="G145" s="49">
        <v>902</v>
      </c>
      <c r="H145" s="49">
        <v>12390</v>
      </c>
      <c r="I145" s="49">
        <v>12390</v>
      </c>
      <c r="J145" s="64">
        <v>800</v>
      </c>
      <c r="K145" s="23">
        <f>K146</f>
        <v>50000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>
        <f>AH146</f>
        <v>0</v>
      </c>
      <c r="AI145" s="23"/>
      <c r="AJ145" s="23"/>
      <c r="AK145" s="23"/>
      <c r="AL145" s="23"/>
      <c r="AM145" s="23">
        <f>AM146</f>
        <v>0</v>
      </c>
      <c r="AN145" s="23"/>
      <c r="AO145" s="23"/>
      <c r="AP145" s="23">
        <f>AP146</f>
        <v>0</v>
      </c>
    </row>
    <row r="146" spans="1:42" ht="63.75" hidden="1">
      <c r="A146" s="9" t="s">
        <v>162</v>
      </c>
      <c r="B146" s="63" t="s">
        <v>162</v>
      </c>
      <c r="C146" s="48" t="s">
        <v>7</v>
      </c>
      <c r="D146" s="49">
        <v>1</v>
      </c>
      <c r="E146" s="49">
        <v>11</v>
      </c>
      <c r="F146" s="49">
        <v>1</v>
      </c>
      <c r="G146" s="49">
        <v>902</v>
      </c>
      <c r="H146" s="49">
        <v>12390</v>
      </c>
      <c r="I146" s="49">
        <v>12390</v>
      </c>
      <c r="J146" s="64">
        <v>810</v>
      </c>
      <c r="K146" s="23">
        <v>50000</v>
      </c>
      <c r="L146" s="23">
        <v>403862.5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>
        <f>AH147</f>
        <v>0</v>
      </c>
      <c r="AI146" s="23"/>
      <c r="AJ146" s="23"/>
      <c r="AK146" s="23"/>
      <c r="AL146" s="23"/>
      <c r="AM146" s="23">
        <f>AM147</f>
        <v>0</v>
      </c>
      <c r="AN146" s="23"/>
      <c r="AO146" s="23"/>
      <c r="AP146" s="23">
        <f>AP147</f>
        <v>0</v>
      </c>
    </row>
    <row r="147" spans="1:42" ht="63.75" hidden="1">
      <c r="A147" s="5" t="s">
        <v>244</v>
      </c>
      <c r="B147" s="63" t="s">
        <v>244</v>
      </c>
      <c r="C147" s="48" t="s">
        <v>7</v>
      </c>
      <c r="D147" s="49">
        <v>1</v>
      </c>
      <c r="E147" s="49">
        <v>11</v>
      </c>
      <c r="F147" s="49">
        <v>1</v>
      </c>
      <c r="G147" s="49">
        <v>902</v>
      </c>
      <c r="H147" s="49">
        <v>12390</v>
      </c>
      <c r="I147" s="49">
        <v>12390</v>
      </c>
      <c r="J147" s="64">
        <v>814</v>
      </c>
      <c r="K147" s="23"/>
      <c r="L147" s="23"/>
      <c r="M147" s="23"/>
      <c r="N147" s="23"/>
      <c r="O147" s="23"/>
      <c r="P147" s="23"/>
      <c r="Q147" s="23"/>
      <c r="R147" s="23"/>
      <c r="S147" s="23">
        <v>613869.61</v>
      </c>
      <c r="T147" s="23"/>
      <c r="U147" s="23"/>
      <c r="V147" s="23">
        <v>-1067732.11</v>
      </c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>
        <f>1067732.11+V147</f>
        <v>0</v>
      </c>
      <c r="AI147" s="23"/>
      <c r="AJ147" s="23"/>
      <c r="AK147" s="23"/>
      <c r="AL147" s="23"/>
      <c r="AM147" s="23">
        <v>0</v>
      </c>
      <c r="AN147" s="23"/>
      <c r="AO147" s="23"/>
      <c r="AP147" s="23">
        <v>0</v>
      </c>
    </row>
    <row r="148" spans="1:42" s="3" customFormat="1" ht="70.5" customHeight="1">
      <c r="A148" s="6" t="s">
        <v>43</v>
      </c>
      <c r="B148" s="59" t="s">
        <v>286</v>
      </c>
      <c r="C148" s="60" t="s">
        <v>7</v>
      </c>
      <c r="D148" s="52">
        <v>1</v>
      </c>
      <c r="E148" s="52">
        <v>11</v>
      </c>
      <c r="F148" s="52">
        <v>1</v>
      </c>
      <c r="G148" s="52">
        <v>902</v>
      </c>
      <c r="H148" s="52">
        <v>12420</v>
      </c>
      <c r="I148" s="52">
        <v>81830</v>
      </c>
      <c r="J148" s="53"/>
      <c r="K148" s="24">
        <f>K149+K152</f>
        <v>3000000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>
        <f>AH149+AH152</f>
        <v>4556141.21</v>
      </c>
      <c r="AI148" s="24"/>
      <c r="AJ148" s="24"/>
      <c r="AK148" s="24"/>
      <c r="AL148" s="24"/>
      <c r="AM148" s="24">
        <f aca="true" t="shared" si="7" ref="AM148:AP150">AM149</f>
        <v>3300000</v>
      </c>
      <c r="AN148" s="24"/>
      <c r="AO148" s="24"/>
      <c r="AP148" s="24">
        <f t="shared" si="7"/>
        <v>3300000</v>
      </c>
    </row>
    <row r="149" spans="1:42" ht="38.25">
      <c r="A149" s="5" t="s">
        <v>133</v>
      </c>
      <c r="B149" s="63" t="s">
        <v>133</v>
      </c>
      <c r="C149" s="48" t="s">
        <v>7</v>
      </c>
      <c r="D149" s="49">
        <v>1</v>
      </c>
      <c r="E149" s="49">
        <v>11</v>
      </c>
      <c r="F149" s="49">
        <v>1</v>
      </c>
      <c r="G149" s="49">
        <v>902</v>
      </c>
      <c r="H149" s="49">
        <v>12420</v>
      </c>
      <c r="I149" s="49">
        <v>81830</v>
      </c>
      <c r="J149" s="64">
        <v>200</v>
      </c>
      <c r="K149" s="23">
        <f>K150</f>
        <v>3000000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>
        <f>AH150</f>
        <v>4556141.21</v>
      </c>
      <c r="AI149" s="23"/>
      <c r="AJ149" s="23"/>
      <c r="AK149" s="23"/>
      <c r="AL149" s="23"/>
      <c r="AM149" s="23">
        <f t="shared" si="7"/>
        <v>3300000</v>
      </c>
      <c r="AN149" s="23"/>
      <c r="AO149" s="23"/>
      <c r="AP149" s="23">
        <f t="shared" si="7"/>
        <v>3300000</v>
      </c>
    </row>
    <row r="150" spans="1:42" ht="46.5" customHeight="1">
      <c r="A150" s="5" t="s">
        <v>13</v>
      </c>
      <c r="B150" s="63" t="s">
        <v>13</v>
      </c>
      <c r="C150" s="48" t="s">
        <v>7</v>
      </c>
      <c r="D150" s="49">
        <v>1</v>
      </c>
      <c r="E150" s="49">
        <v>11</v>
      </c>
      <c r="F150" s="49">
        <v>1</v>
      </c>
      <c r="G150" s="49">
        <v>902</v>
      </c>
      <c r="H150" s="49">
        <v>12420</v>
      </c>
      <c r="I150" s="49">
        <v>81830</v>
      </c>
      <c r="J150" s="64">
        <v>240</v>
      </c>
      <c r="K150" s="23">
        <f>K151</f>
        <v>3000000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>
        <f>AH151</f>
        <v>4556141.21</v>
      </c>
      <c r="AI150" s="23"/>
      <c r="AJ150" s="23"/>
      <c r="AK150" s="23"/>
      <c r="AL150" s="23"/>
      <c r="AM150" s="23">
        <f t="shared" si="7"/>
        <v>3300000</v>
      </c>
      <c r="AN150" s="23"/>
      <c r="AO150" s="23"/>
      <c r="AP150" s="23">
        <f t="shared" si="7"/>
        <v>3300000</v>
      </c>
    </row>
    <row r="151" spans="1:42" ht="45.75" customHeight="1">
      <c r="A151" s="9" t="s">
        <v>134</v>
      </c>
      <c r="B151" s="63" t="s">
        <v>134</v>
      </c>
      <c r="C151" s="48" t="s">
        <v>7</v>
      </c>
      <c r="D151" s="49">
        <v>1</v>
      </c>
      <c r="E151" s="49">
        <v>11</v>
      </c>
      <c r="F151" s="49">
        <v>1</v>
      </c>
      <c r="G151" s="49">
        <v>902</v>
      </c>
      <c r="H151" s="49">
        <v>12420</v>
      </c>
      <c r="I151" s="49">
        <v>81830</v>
      </c>
      <c r="J151" s="64">
        <v>244</v>
      </c>
      <c r="K151" s="23">
        <f>2500000+500000</f>
        <v>3000000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>
        <v>-364490.12</v>
      </c>
      <c r="V151" s="23">
        <v>123490.12</v>
      </c>
      <c r="W151" s="23"/>
      <c r="X151" s="23"/>
      <c r="Y151" s="23"/>
      <c r="Z151" s="23"/>
      <c r="AA151" s="23"/>
      <c r="AB151" s="23"/>
      <c r="AC151" s="23"/>
      <c r="AD151" s="23">
        <v>26628.32</v>
      </c>
      <c r="AE151" s="23">
        <v>1179512.89</v>
      </c>
      <c r="AF151" s="23">
        <v>50000</v>
      </c>
      <c r="AG151" s="23"/>
      <c r="AH151" s="23">
        <f>3300000+AD151+AE151+AF151</f>
        <v>4556141.21</v>
      </c>
      <c r="AI151" s="23"/>
      <c r="AJ151" s="23"/>
      <c r="AK151" s="23"/>
      <c r="AL151" s="23"/>
      <c r="AM151" s="23">
        <v>3300000</v>
      </c>
      <c r="AN151" s="23"/>
      <c r="AO151" s="23"/>
      <c r="AP151" s="23">
        <v>3300000</v>
      </c>
    </row>
    <row r="152" spans="1:42" ht="12.75" hidden="1">
      <c r="A152" s="22" t="s">
        <v>229</v>
      </c>
      <c r="B152" s="22" t="s">
        <v>229</v>
      </c>
      <c r="C152" s="48" t="s">
        <v>7</v>
      </c>
      <c r="D152" s="49">
        <v>1</v>
      </c>
      <c r="E152" s="49">
        <v>11</v>
      </c>
      <c r="F152" s="49">
        <v>1</v>
      </c>
      <c r="G152" s="49">
        <v>902</v>
      </c>
      <c r="H152" s="49">
        <v>12420</v>
      </c>
      <c r="I152" s="49">
        <v>12420</v>
      </c>
      <c r="J152" s="64">
        <v>800</v>
      </c>
      <c r="K152" s="23">
        <f>K153</f>
        <v>0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>
        <f>AH153</f>
        <v>0</v>
      </c>
      <c r="AI152" s="23"/>
      <c r="AJ152" s="23"/>
      <c r="AK152" s="23"/>
      <c r="AL152" s="23"/>
      <c r="AM152" s="23">
        <f>AM153</f>
        <v>0</v>
      </c>
      <c r="AN152" s="23"/>
      <c r="AO152" s="23"/>
      <c r="AP152" s="23">
        <f>AP153</f>
        <v>0</v>
      </c>
    </row>
    <row r="153" spans="1:42" ht="63.75" hidden="1">
      <c r="A153" s="22" t="s">
        <v>230</v>
      </c>
      <c r="B153" s="22" t="s">
        <v>230</v>
      </c>
      <c r="C153" s="48" t="s">
        <v>7</v>
      </c>
      <c r="D153" s="49">
        <v>1</v>
      </c>
      <c r="E153" s="49">
        <v>11</v>
      </c>
      <c r="F153" s="49">
        <v>1</v>
      </c>
      <c r="G153" s="49">
        <v>902</v>
      </c>
      <c r="H153" s="49">
        <v>12420</v>
      </c>
      <c r="I153" s="49">
        <v>12420</v>
      </c>
      <c r="J153" s="64">
        <v>810</v>
      </c>
      <c r="K153" s="23">
        <v>0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>
        <v>0</v>
      </c>
      <c r="AI153" s="23"/>
      <c r="AJ153" s="23"/>
      <c r="AK153" s="23"/>
      <c r="AL153" s="23"/>
      <c r="AM153" s="23">
        <v>0</v>
      </c>
      <c r="AN153" s="23"/>
      <c r="AO153" s="23"/>
      <c r="AP153" s="23">
        <v>0</v>
      </c>
    </row>
    <row r="154" spans="1:42" s="3" customFormat="1" ht="30" customHeight="1">
      <c r="A154" s="10" t="s">
        <v>118</v>
      </c>
      <c r="B154" s="59" t="s">
        <v>287</v>
      </c>
      <c r="C154" s="60" t="s">
        <v>7</v>
      </c>
      <c r="D154" s="52">
        <v>1</v>
      </c>
      <c r="E154" s="52">
        <v>11</v>
      </c>
      <c r="F154" s="52">
        <v>1</v>
      </c>
      <c r="G154" s="52">
        <v>902</v>
      </c>
      <c r="H154" s="52">
        <v>12490</v>
      </c>
      <c r="I154" s="52">
        <v>81870</v>
      </c>
      <c r="J154" s="53"/>
      <c r="K154" s="24">
        <f>K155+K158</f>
        <v>1309062.48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>
        <f>AH155+AH158</f>
        <v>6378406.82</v>
      </c>
      <c r="AI154" s="24"/>
      <c r="AJ154" s="24"/>
      <c r="AK154" s="24"/>
      <c r="AL154" s="24"/>
      <c r="AM154" s="24">
        <f>AM155+AM158</f>
        <v>4315869</v>
      </c>
      <c r="AN154" s="24"/>
      <c r="AO154" s="24"/>
      <c r="AP154" s="24">
        <f>AP155+AP158</f>
        <v>4315869</v>
      </c>
    </row>
    <row r="155" spans="1:42" ht="50.25" customHeight="1">
      <c r="A155" s="5" t="s">
        <v>133</v>
      </c>
      <c r="B155" s="63" t="s">
        <v>133</v>
      </c>
      <c r="C155" s="48" t="s">
        <v>7</v>
      </c>
      <c r="D155" s="49">
        <v>1</v>
      </c>
      <c r="E155" s="49">
        <v>11</v>
      </c>
      <c r="F155" s="49">
        <v>1</v>
      </c>
      <c r="G155" s="49">
        <v>902</v>
      </c>
      <c r="H155" s="49">
        <v>12490</v>
      </c>
      <c r="I155" s="49">
        <v>81870</v>
      </c>
      <c r="J155" s="64">
        <v>200</v>
      </c>
      <c r="K155" s="23">
        <f>K156</f>
        <v>1209062.48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>
        <f>AH156</f>
        <v>4863365.58</v>
      </c>
      <c r="AI155" s="23"/>
      <c r="AJ155" s="23"/>
      <c r="AK155" s="23"/>
      <c r="AL155" s="23"/>
      <c r="AM155" s="23">
        <f>AM156</f>
        <v>4315869</v>
      </c>
      <c r="AN155" s="23"/>
      <c r="AO155" s="23"/>
      <c r="AP155" s="23">
        <f>AP156</f>
        <v>4315869</v>
      </c>
    </row>
    <row r="156" spans="1:42" ht="45.75" customHeight="1">
      <c r="A156" s="5" t="s">
        <v>13</v>
      </c>
      <c r="B156" s="63" t="s">
        <v>13</v>
      </c>
      <c r="C156" s="48" t="s">
        <v>7</v>
      </c>
      <c r="D156" s="49">
        <v>1</v>
      </c>
      <c r="E156" s="49">
        <v>11</v>
      </c>
      <c r="F156" s="49">
        <v>1</v>
      </c>
      <c r="G156" s="49">
        <v>902</v>
      </c>
      <c r="H156" s="49">
        <v>12490</v>
      </c>
      <c r="I156" s="49">
        <v>81870</v>
      </c>
      <c r="J156" s="64">
        <v>240</v>
      </c>
      <c r="K156" s="23">
        <f>K157</f>
        <v>1209062.48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>
        <f>AH157</f>
        <v>4863365.58</v>
      </c>
      <c r="AI156" s="23"/>
      <c r="AJ156" s="23"/>
      <c r="AK156" s="23"/>
      <c r="AL156" s="23"/>
      <c r="AM156" s="23">
        <f>AM157</f>
        <v>4315869</v>
      </c>
      <c r="AN156" s="23"/>
      <c r="AO156" s="23"/>
      <c r="AP156" s="23">
        <f>AP157</f>
        <v>4315869</v>
      </c>
    </row>
    <row r="157" spans="1:42" ht="46.5" customHeight="1">
      <c r="A157" s="9" t="s">
        <v>134</v>
      </c>
      <c r="B157" s="63" t="s">
        <v>134</v>
      </c>
      <c r="C157" s="48" t="s">
        <v>7</v>
      </c>
      <c r="D157" s="49">
        <v>1</v>
      </c>
      <c r="E157" s="49">
        <v>11</v>
      </c>
      <c r="F157" s="49">
        <v>1</v>
      </c>
      <c r="G157" s="49">
        <v>902</v>
      </c>
      <c r="H157" s="49">
        <v>12490</v>
      </c>
      <c r="I157" s="49">
        <v>81870</v>
      </c>
      <c r="J157" s="64">
        <v>244</v>
      </c>
      <c r="K157" s="23">
        <v>1209062.48</v>
      </c>
      <c r="L157" s="23"/>
      <c r="M157" s="23">
        <v>-17372.49</v>
      </c>
      <c r="N157" s="23">
        <v>109489.4</v>
      </c>
      <c r="O157" s="23">
        <v>544591.48</v>
      </c>
      <c r="P157" s="23"/>
      <c r="Q157" s="23">
        <v>-200000</v>
      </c>
      <c r="R157" s="23"/>
      <c r="S157" s="23"/>
      <c r="T157" s="23">
        <v>6323.94</v>
      </c>
      <c r="U157" s="23">
        <v>969472.83</v>
      </c>
      <c r="V157" s="23">
        <v>637237.31</v>
      </c>
      <c r="W157" s="23"/>
      <c r="X157" s="23"/>
      <c r="Y157" s="23">
        <v>-148969.78</v>
      </c>
      <c r="Z157" s="23">
        <v>-501961.97</v>
      </c>
      <c r="AA157" s="23"/>
      <c r="AB157" s="23"/>
      <c r="AC157" s="23"/>
      <c r="AD157" s="23">
        <v>8342.58</v>
      </c>
      <c r="AE157" s="23">
        <v>758491.18</v>
      </c>
      <c r="AF157" s="23">
        <v>243937.37</v>
      </c>
      <c r="AG157" s="23">
        <v>187657.2</v>
      </c>
      <c r="AH157" s="23">
        <f>3771100+544769+Y157+Z157+AD157+AE157+AF157+AG157</f>
        <v>4863365.58</v>
      </c>
      <c r="AI157" s="23"/>
      <c r="AJ157" s="23"/>
      <c r="AK157" s="23"/>
      <c r="AL157" s="23"/>
      <c r="AM157" s="23">
        <f>3771100+544769</f>
        <v>4315869</v>
      </c>
      <c r="AN157" s="23"/>
      <c r="AO157" s="23"/>
      <c r="AP157" s="23">
        <f>3771100+544769</f>
        <v>4315869</v>
      </c>
    </row>
    <row r="158" spans="1:42" ht="12.75">
      <c r="A158" s="63" t="s">
        <v>15</v>
      </c>
      <c r="B158" s="63" t="s">
        <v>15</v>
      </c>
      <c r="C158" s="48" t="s">
        <v>7</v>
      </c>
      <c r="D158" s="49">
        <v>1</v>
      </c>
      <c r="E158" s="49">
        <v>11</v>
      </c>
      <c r="F158" s="49">
        <v>1</v>
      </c>
      <c r="G158" s="49">
        <v>902</v>
      </c>
      <c r="H158" s="49">
        <v>12490</v>
      </c>
      <c r="I158" s="49">
        <v>81870</v>
      </c>
      <c r="J158" s="64">
        <v>800</v>
      </c>
      <c r="K158" s="23">
        <f>K159+K161</f>
        <v>100000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>
        <f>AH159+AH161</f>
        <v>1515041.24</v>
      </c>
      <c r="AI158" s="23"/>
      <c r="AJ158" s="23"/>
      <c r="AK158" s="23"/>
      <c r="AL158" s="23"/>
      <c r="AM158" s="23">
        <f>AM159+AM161</f>
        <v>0</v>
      </c>
      <c r="AN158" s="23"/>
      <c r="AO158" s="23"/>
      <c r="AP158" s="23">
        <f>AP159+AP161</f>
        <v>0</v>
      </c>
    </row>
    <row r="159" spans="1:42" ht="63.75" hidden="1">
      <c r="A159" s="63" t="s">
        <v>162</v>
      </c>
      <c r="B159" s="63" t="s">
        <v>162</v>
      </c>
      <c r="C159" s="48" t="s">
        <v>7</v>
      </c>
      <c r="D159" s="49">
        <v>1</v>
      </c>
      <c r="E159" s="49">
        <v>11</v>
      </c>
      <c r="F159" s="49">
        <v>1</v>
      </c>
      <c r="G159" s="49">
        <v>902</v>
      </c>
      <c r="H159" s="49">
        <v>12490</v>
      </c>
      <c r="I159" s="49">
        <v>81870</v>
      </c>
      <c r="J159" s="64">
        <v>810</v>
      </c>
      <c r="K159" s="23">
        <v>100000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>
        <f>AH160</f>
        <v>0</v>
      </c>
      <c r="AI159" s="23"/>
      <c r="AJ159" s="23"/>
      <c r="AK159" s="23"/>
      <c r="AL159" s="23"/>
      <c r="AM159" s="23">
        <f>AM160</f>
        <v>0</v>
      </c>
      <c r="AN159" s="23"/>
      <c r="AO159" s="23"/>
      <c r="AP159" s="23">
        <f>AP160</f>
        <v>0</v>
      </c>
    </row>
    <row r="160" spans="1:42" ht="63.75" hidden="1">
      <c r="A160" s="5" t="s">
        <v>244</v>
      </c>
      <c r="B160" s="63" t="s">
        <v>244</v>
      </c>
      <c r="C160" s="48" t="s">
        <v>7</v>
      </c>
      <c r="D160" s="49">
        <v>1</v>
      </c>
      <c r="E160" s="49">
        <v>11</v>
      </c>
      <c r="F160" s="49">
        <v>1</v>
      </c>
      <c r="G160" s="49">
        <v>902</v>
      </c>
      <c r="H160" s="49">
        <v>12490</v>
      </c>
      <c r="I160" s="49">
        <v>81870</v>
      </c>
      <c r="J160" s="64">
        <v>814</v>
      </c>
      <c r="K160" s="23"/>
      <c r="L160" s="23"/>
      <c r="M160" s="23"/>
      <c r="N160" s="23"/>
      <c r="O160" s="23">
        <v>-100000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>
        <v>0</v>
      </c>
      <c r="AI160" s="23"/>
      <c r="AJ160" s="23"/>
      <c r="AK160" s="23"/>
      <c r="AL160" s="23"/>
      <c r="AM160" s="23">
        <v>0</v>
      </c>
      <c r="AN160" s="23"/>
      <c r="AO160" s="23"/>
      <c r="AP160" s="23">
        <v>0</v>
      </c>
    </row>
    <row r="161" spans="1:42" ht="12.75">
      <c r="A161" s="63" t="s">
        <v>200</v>
      </c>
      <c r="B161" s="63" t="s">
        <v>200</v>
      </c>
      <c r="C161" s="48" t="s">
        <v>7</v>
      </c>
      <c r="D161" s="49">
        <v>1</v>
      </c>
      <c r="E161" s="49">
        <v>11</v>
      </c>
      <c r="F161" s="49">
        <v>1</v>
      </c>
      <c r="G161" s="49">
        <v>902</v>
      </c>
      <c r="H161" s="49">
        <v>12490</v>
      </c>
      <c r="I161" s="49">
        <v>81870</v>
      </c>
      <c r="J161" s="64">
        <v>830</v>
      </c>
      <c r="K161" s="23">
        <f>K162</f>
        <v>0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>
        <f>AH162</f>
        <v>1515041.24</v>
      </c>
      <c r="AI161" s="23"/>
      <c r="AJ161" s="23"/>
      <c r="AK161" s="23"/>
      <c r="AL161" s="23"/>
      <c r="AM161" s="23">
        <f>AM162</f>
        <v>0</v>
      </c>
      <c r="AN161" s="23"/>
      <c r="AO161" s="23"/>
      <c r="AP161" s="23">
        <f>AP162</f>
        <v>0</v>
      </c>
    </row>
    <row r="162" spans="1:42" ht="80.25" customHeight="1">
      <c r="A162" s="63" t="s">
        <v>201</v>
      </c>
      <c r="B162" s="63" t="s">
        <v>201</v>
      </c>
      <c r="C162" s="48" t="s">
        <v>7</v>
      </c>
      <c r="D162" s="49">
        <v>1</v>
      </c>
      <c r="E162" s="49">
        <v>11</v>
      </c>
      <c r="F162" s="49">
        <v>1</v>
      </c>
      <c r="G162" s="49">
        <v>902</v>
      </c>
      <c r="H162" s="49">
        <v>12490</v>
      </c>
      <c r="I162" s="49">
        <v>81870</v>
      </c>
      <c r="J162" s="64">
        <v>831</v>
      </c>
      <c r="K162" s="23">
        <v>0</v>
      </c>
      <c r="L162" s="23"/>
      <c r="M162" s="23">
        <v>11372.49</v>
      </c>
      <c r="N162" s="23">
        <v>156691.2</v>
      </c>
      <c r="O162" s="23"/>
      <c r="P162" s="23"/>
      <c r="Q162" s="23">
        <v>200000</v>
      </c>
      <c r="R162" s="23"/>
      <c r="S162" s="23"/>
      <c r="T162" s="23">
        <v>-6323.94</v>
      </c>
      <c r="U162" s="23">
        <v>100508.36</v>
      </c>
      <c r="V162" s="23">
        <v>14879.04</v>
      </c>
      <c r="W162" s="23"/>
      <c r="X162" s="23"/>
      <c r="Y162" s="23">
        <v>148969.78</v>
      </c>
      <c r="Z162" s="23">
        <v>501961.97</v>
      </c>
      <c r="AA162" s="23"/>
      <c r="AB162" s="23"/>
      <c r="AC162" s="23">
        <v>562524.97</v>
      </c>
      <c r="AD162" s="23">
        <v>2496.04</v>
      </c>
      <c r="AE162" s="23">
        <v>111470.66</v>
      </c>
      <c r="AF162" s="23">
        <v>143780.46</v>
      </c>
      <c r="AG162" s="23">
        <v>43837.36</v>
      </c>
      <c r="AH162" s="23">
        <f>Y162+Z162+AC162+AD162+AE162+AF162+AG162</f>
        <v>1515041.24</v>
      </c>
      <c r="AI162" s="23"/>
      <c r="AJ162" s="23"/>
      <c r="AK162" s="23"/>
      <c r="AL162" s="23"/>
      <c r="AM162" s="23">
        <v>0</v>
      </c>
      <c r="AN162" s="23"/>
      <c r="AO162" s="23"/>
      <c r="AP162" s="23">
        <v>0</v>
      </c>
    </row>
    <row r="163" spans="1:42" s="30" customFormat="1" ht="33" customHeight="1">
      <c r="A163" s="19" t="s">
        <v>142</v>
      </c>
      <c r="B163" s="67" t="s">
        <v>288</v>
      </c>
      <c r="C163" s="40" t="s">
        <v>7</v>
      </c>
      <c r="D163" s="37">
        <v>1</v>
      </c>
      <c r="E163" s="37">
        <v>11</v>
      </c>
      <c r="F163" s="37">
        <v>1</v>
      </c>
      <c r="G163" s="37">
        <v>902</v>
      </c>
      <c r="H163" s="37">
        <v>12500</v>
      </c>
      <c r="I163" s="37">
        <v>81740</v>
      </c>
      <c r="J163" s="28"/>
      <c r="K163" s="29">
        <f>K167+K164+K170</f>
        <v>342105.26</v>
      </c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>
        <f>AH167+AH164+AH170</f>
        <v>348300</v>
      </c>
      <c r="AI163" s="29"/>
      <c r="AJ163" s="29"/>
      <c r="AK163" s="29"/>
      <c r="AL163" s="29"/>
      <c r="AM163" s="29">
        <f>AM167+AM164+AM170</f>
        <v>869000</v>
      </c>
      <c r="AN163" s="29"/>
      <c r="AO163" s="29"/>
      <c r="AP163" s="29">
        <f>AP167+AP164+AP170</f>
        <v>0</v>
      </c>
    </row>
    <row r="164" spans="1:42" s="27" customFormat="1" ht="45.75" customHeight="1">
      <c r="A164" s="17" t="s">
        <v>133</v>
      </c>
      <c r="B164" s="33" t="s">
        <v>133</v>
      </c>
      <c r="C164" s="34" t="s">
        <v>7</v>
      </c>
      <c r="D164" s="35">
        <v>1</v>
      </c>
      <c r="E164" s="35">
        <v>11</v>
      </c>
      <c r="F164" s="35">
        <v>1</v>
      </c>
      <c r="G164" s="35">
        <v>902</v>
      </c>
      <c r="H164" s="35">
        <v>12500</v>
      </c>
      <c r="I164" s="35">
        <v>81740</v>
      </c>
      <c r="J164" s="36">
        <v>200</v>
      </c>
      <c r="K164" s="31">
        <f>K165</f>
        <v>242105.26</v>
      </c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>
        <f>AH165</f>
        <v>348300</v>
      </c>
      <c r="AI164" s="31"/>
      <c r="AJ164" s="31"/>
      <c r="AK164" s="31"/>
      <c r="AL164" s="31"/>
      <c r="AM164" s="31">
        <f>AM165</f>
        <v>869000</v>
      </c>
      <c r="AN164" s="31"/>
      <c r="AO164" s="31"/>
      <c r="AP164" s="31">
        <f>AP165</f>
        <v>0</v>
      </c>
    </row>
    <row r="165" spans="1:42" s="27" customFormat="1" ht="45.75" customHeight="1">
      <c r="A165" s="17" t="s">
        <v>13</v>
      </c>
      <c r="B165" s="33" t="s">
        <v>13</v>
      </c>
      <c r="C165" s="34" t="s">
        <v>7</v>
      </c>
      <c r="D165" s="35">
        <v>1</v>
      </c>
      <c r="E165" s="35">
        <v>11</v>
      </c>
      <c r="F165" s="35">
        <v>1</v>
      </c>
      <c r="G165" s="35">
        <v>902</v>
      </c>
      <c r="H165" s="35">
        <v>12500</v>
      </c>
      <c r="I165" s="35">
        <v>81740</v>
      </c>
      <c r="J165" s="36">
        <v>240</v>
      </c>
      <c r="K165" s="31">
        <f>K166</f>
        <v>242105.26</v>
      </c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>
        <f>AH166</f>
        <v>348300</v>
      </c>
      <c r="AI165" s="31"/>
      <c r="AJ165" s="31"/>
      <c r="AK165" s="31"/>
      <c r="AL165" s="31"/>
      <c r="AM165" s="31">
        <f>AM166</f>
        <v>869000</v>
      </c>
      <c r="AN165" s="31"/>
      <c r="AO165" s="31"/>
      <c r="AP165" s="31">
        <f>AP166</f>
        <v>0</v>
      </c>
    </row>
    <row r="166" spans="1:42" s="27" customFormat="1" ht="42.75" customHeight="1">
      <c r="A166" s="20" t="s">
        <v>134</v>
      </c>
      <c r="B166" s="33" t="s">
        <v>134</v>
      </c>
      <c r="C166" s="34" t="s">
        <v>7</v>
      </c>
      <c r="D166" s="35">
        <v>1</v>
      </c>
      <c r="E166" s="35">
        <v>11</v>
      </c>
      <c r="F166" s="35">
        <v>1</v>
      </c>
      <c r="G166" s="35">
        <v>902</v>
      </c>
      <c r="H166" s="35">
        <v>12500</v>
      </c>
      <c r="I166" s="35">
        <v>81740</v>
      </c>
      <c r="J166" s="36">
        <v>244</v>
      </c>
      <c r="K166" s="31">
        <f>342105.26-100000</f>
        <v>242105.26</v>
      </c>
      <c r="L166" s="31">
        <v>158000</v>
      </c>
      <c r="M166" s="31"/>
      <c r="N166" s="31">
        <v>111051</v>
      </c>
      <c r="O166" s="31">
        <v>158000</v>
      </c>
      <c r="P166" s="31"/>
      <c r="Q166" s="31"/>
      <c r="R166" s="31"/>
      <c r="S166" s="31"/>
      <c r="T166" s="31"/>
      <c r="U166" s="31"/>
      <c r="V166" s="31">
        <v>150120</v>
      </c>
      <c r="W166" s="31"/>
      <c r="X166" s="31"/>
      <c r="Y166" s="31"/>
      <c r="Z166" s="31"/>
      <c r="AA166" s="31"/>
      <c r="AB166" s="31">
        <v>150120</v>
      </c>
      <c r="AC166" s="31"/>
      <c r="AD166" s="31">
        <v>250000</v>
      </c>
      <c r="AE166" s="31">
        <v>870000</v>
      </c>
      <c r="AF166" s="31">
        <v>-412924.48</v>
      </c>
      <c r="AG166" s="31">
        <v>-808895.52</v>
      </c>
      <c r="AH166" s="31">
        <f>300000+AB166+AD166+AE166+AF166+AG166</f>
        <v>348300</v>
      </c>
      <c r="AI166" s="31"/>
      <c r="AJ166" s="31"/>
      <c r="AK166" s="31"/>
      <c r="AL166" s="31">
        <v>869000</v>
      </c>
      <c r="AM166" s="31">
        <f>AL166</f>
        <v>869000</v>
      </c>
      <c r="AN166" s="31"/>
      <c r="AO166" s="31"/>
      <c r="AP166" s="31">
        <v>0</v>
      </c>
    </row>
    <row r="167" spans="1:42" ht="38.25" hidden="1">
      <c r="A167" s="95" t="s">
        <v>141</v>
      </c>
      <c r="B167" s="96" t="s">
        <v>141</v>
      </c>
      <c r="C167" s="48" t="s">
        <v>7</v>
      </c>
      <c r="D167" s="49">
        <v>1</v>
      </c>
      <c r="E167" s="49">
        <v>11</v>
      </c>
      <c r="F167" s="49">
        <v>1</v>
      </c>
      <c r="G167" s="49">
        <v>902</v>
      </c>
      <c r="H167" s="49">
        <v>12500</v>
      </c>
      <c r="I167" s="49">
        <v>81740</v>
      </c>
      <c r="J167" s="64">
        <v>400</v>
      </c>
      <c r="K167" s="23">
        <f>K168</f>
        <v>0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>
        <f>AH168</f>
        <v>0</v>
      </c>
      <c r="AI167" s="23"/>
      <c r="AJ167" s="23"/>
      <c r="AK167" s="23"/>
      <c r="AL167" s="23"/>
      <c r="AM167" s="23">
        <f>AM168</f>
        <v>0</v>
      </c>
      <c r="AN167" s="23"/>
      <c r="AO167" s="23"/>
      <c r="AP167" s="23">
        <f>AP168</f>
        <v>0</v>
      </c>
    </row>
    <row r="168" spans="1:42" ht="12.75" hidden="1">
      <c r="A168" s="9" t="s">
        <v>44</v>
      </c>
      <c r="B168" s="63" t="s">
        <v>44</v>
      </c>
      <c r="C168" s="48" t="s">
        <v>7</v>
      </c>
      <c r="D168" s="49">
        <v>1</v>
      </c>
      <c r="E168" s="49">
        <v>11</v>
      </c>
      <c r="F168" s="49">
        <v>1</v>
      </c>
      <c r="G168" s="49">
        <v>902</v>
      </c>
      <c r="H168" s="49">
        <v>12500</v>
      </c>
      <c r="I168" s="49">
        <v>81740</v>
      </c>
      <c r="J168" s="64">
        <v>410</v>
      </c>
      <c r="K168" s="23">
        <f>K169</f>
        <v>0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>
        <f>AH169</f>
        <v>0</v>
      </c>
      <c r="AI168" s="23"/>
      <c r="AJ168" s="23"/>
      <c r="AK168" s="23"/>
      <c r="AL168" s="23"/>
      <c r="AM168" s="23">
        <f>AM169</f>
        <v>0</v>
      </c>
      <c r="AN168" s="23"/>
      <c r="AO168" s="23"/>
      <c r="AP168" s="23">
        <f>AP169</f>
        <v>0</v>
      </c>
    </row>
    <row r="169" spans="1:42" ht="51" hidden="1">
      <c r="A169" s="9" t="s">
        <v>84</v>
      </c>
      <c r="B169" s="63" t="s">
        <v>84</v>
      </c>
      <c r="C169" s="48" t="s">
        <v>7</v>
      </c>
      <c r="D169" s="49">
        <v>1</v>
      </c>
      <c r="E169" s="49">
        <v>11</v>
      </c>
      <c r="F169" s="49">
        <v>1</v>
      </c>
      <c r="G169" s="49">
        <v>902</v>
      </c>
      <c r="H169" s="49">
        <v>12500</v>
      </c>
      <c r="I169" s="49">
        <v>81740</v>
      </c>
      <c r="J169" s="64">
        <v>414</v>
      </c>
      <c r="K169" s="23">
        <v>0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>
        <v>0</v>
      </c>
      <c r="AI169" s="23"/>
      <c r="AJ169" s="23"/>
      <c r="AK169" s="23"/>
      <c r="AL169" s="23"/>
      <c r="AM169" s="23">
        <v>0</v>
      </c>
      <c r="AN169" s="23"/>
      <c r="AO169" s="23"/>
      <c r="AP169" s="23">
        <v>0</v>
      </c>
    </row>
    <row r="170" spans="1:42" ht="12.75" hidden="1">
      <c r="A170" s="5" t="s">
        <v>15</v>
      </c>
      <c r="B170" s="63" t="s">
        <v>15</v>
      </c>
      <c r="C170" s="48" t="s">
        <v>7</v>
      </c>
      <c r="D170" s="49">
        <v>1</v>
      </c>
      <c r="E170" s="49">
        <v>11</v>
      </c>
      <c r="F170" s="49">
        <v>1</v>
      </c>
      <c r="G170" s="49">
        <v>902</v>
      </c>
      <c r="H170" s="49">
        <v>12500</v>
      </c>
      <c r="I170" s="49">
        <v>81740</v>
      </c>
      <c r="J170" s="64">
        <v>800</v>
      </c>
      <c r="K170" s="23">
        <f>K171</f>
        <v>100000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>
        <f>AH171</f>
        <v>0</v>
      </c>
      <c r="AI170" s="23"/>
      <c r="AJ170" s="23"/>
      <c r="AK170" s="23"/>
      <c r="AL170" s="23"/>
      <c r="AM170" s="23">
        <f>AM171</f>
        <v>0</v>
      </c>
      <c r="AN170" s="23"/>
      <c r="AO170" s="23"/>
      <c r="AP170" s="23">
        <f>AP171</f>
        <v>0</v>
      </c>
    </row>
    <row r="171" spans="1:42" ht="12.75" hidden="1">
      <c r="A171" s="5" t="s">
        <v>200</v>
      </c>
      <c r="B171" s="63" t="s">
        <v>200</v>
      </c>
      <c r="C171" s="48" t="s">
        <v>7</v>
      </c>
      <c r="D171" s="49">
        <v>1</v>
      </c>
      <c r="E171" s="49">
        <v>11</v>
      </c>
      <c r="F171" s="49">
        <v>1</v>
      </c>
      <c r="G171" s="49">
        <v>902</v>
      </c>
      <c r="H171" s="49">
        <v>12500</v>
      </c>
      <c r="I171" s="49">
        <v>81740</v>
      </c>
      <c r="J171" s="64">
        <v>830</v>
      </c>
      <c r="K171" s="23">
        <f>K172</f>
        <v>100000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>
        <f>AH172</f>
        <v>0</v>
      </c>
      <c r="AI171" s="23"/>
      <c r="AJ171" s="23"/>
      <c r="AK171" s="23"/>
      <c r="AL171" s="23"/>
      <c r="AM171" s="23">
        <f>AM172</f>
        <v>0</v>
      </c>
      <c r="AN171" s="23"/>
      <c r="AO171" s="23"/>
      <c r="AP171" s="23">
        <f>AP172</f>
        <v>0</v>
      </c>
    </row>
    <row r="172" spans="1:42" ht="127.5" hidden="1">
      <c r="A172" s="5" t="s">
        <v>201</v>
      </c>
      <c r="B172" s="63" t="s">
        <v>201</v>
      </c>
      <c r="C172" s="48" t="s">
        <v>7</v>
      </c>
      <c r="D172" s="49">
        <v>1</v>
      </c>
      <c r="E172" s="49">
        <v>11</v>
      </c>
      <c r="F172" s="49">
        <v>1</v>
      </c>
      <c r="G172" s="49">
        <v>902</v>
      </c>
      <c r="H172" s="49">
        <v>12500</v>
      </c>
      <c r="I172" s="49">
        <v>81740</v>
      </c>
      <c r="J172" s="64">
        <v>831</v>
      </c>
      <c r="K172" s="23">
        <v>100000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>
        <v>0</v>
      </c>
      <c r="AI172" s="23"/>
      <c r="AJ172" s="23"/>
      <c r="AK172" s="23"/>
      <c r="AL172" s="23"/>
      <c r="AM172" s="23">
        <v>0</v>
      </c>
      <c r="AN172" s="23"/>
      <c r="AO172" s="23"/>
      <c r="AP172" s="23">
        <v>0</v>
      </c>
    </row>
    <row r="173" spans="1:42" s="3" customFormat="1" ht="165" customHeight="1">
      <c r="A173" s="6" t="s">
        <v>85</v>
      </c>
      <c r="B173" s="51" t="s">
        <v>85</v>
      </c>
      <c r="C173" s="60" t="s">
        <v>7</v>
      </c>
      <c r="D173" s="52">
        <v>1</v>
      </c>
      <c r="E173" s="52">
        <v>11</v>
      </c>
      <c r="F173" s="52">
        <v>1</v>
      </c>
      <c r="G173" s="52">
        <v>902</v>
      </c>
      <c r="H173" s="52">
        <v>12510</v>
      </c>
      <c r="I173" s="52">
        <v>12510</v>
      </c>
      <c r="J173" s="53"/>
      <c r="K173" s="24">
        <f>K174</f>
        <v>75279.3</v>
      </c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>
        <f>AH174</f>
        <v>148354.3</v>
      </c>
      <c r="AI173" s="24"/>
      <c r="AJ173" s="24"/>
      <c r="AK173" s="24"/>
      <c r="AL173" s="24"/>
      <c r="AM173" s="24">
        <f aca="true" t="shared" si="8" ref="AM173:AP175">AM174</f>
        <v>148354.3</v>
      </c>
      <c r="AN173" s="24"/>
      <c r="AO173" s="24"/>
      <c r="AP173" s="24">
        <f t="shared" si="8"/>
        <v>148354.3</v>
      </c>
    </row>
    <row r="174" spans="1:42" ht="46.5" customHeight="1">
      <c r="A174" s="5" t="s">
        <v>133</v>
      </c>
      <c r="B174" s="63" t="s">
        <v>133</v>
      </c>
      <c r="C174" s="48" t="s">
        <v>7</v>
      </c>
      <c r="D174" s="49">
        <v>1</v>
      </c>
      <c r="E174" s="49">
        <v>11</v>
      </c>
      <c r="F174" s="49">
        <v>1</v>
      </c>
      <c r="G174" s="49">
        <v>902</v>
      </c>
      <c r="H174" s="49">
        <v>12510</v>
      </c>
      <c r="I174" s="49">
        <v>12510</v>
      </c>
      <c r="J174" s="64">
        <v>200</v>
      </c>
      <c r="K174" s="23">
        <f>K175</f>
        <v>75279.3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>
        <f>AH175</f>
        <v>148354.3</v>
      </c>
      <c r="AI174" s="23"/>
      <c r="AJ174" s="23"/>
      <c r="AK174" s="23"/>
      <c r="AL174" s="23"/>
      <c r="AM174" s="23">
        <f t="shared" si="8"/>
        <v>148354.3</v>
      </c>
      <c r="AN174" s="23"/>
      <c r="AO174" s="23"/>
      <c r="AP174" s="23">
        <f t="shared" si="8"/>
        <v>148354.3</v>
      </c>
    </row>
    <row r="175" spans="1:42" ht="42.75" customHeight="1">
      <c r="A175" s="5" t="s">
        <v>13</v>
      </c>
      <c r="B175" s="63" t="s">
        <v>13</v>
      </c>
      <c r="C175" s="48" t="s">
        <v>7</v>
      </c>
      <c r="D175" s="49">
        <v>1</v>
      </c>
      <c r="E175" s="49">
        <v>11</v>
      </c>
      <c r="F175" s="49">
        <v>1</v>
      </c>
      <c r="G175" s="49">
        <v>902</v>
      </c>
      <c r="H175" s="49">
        <v>12510</v>
      </c>
      <c r="I175" s="49">
        <v>12510</v>
      </c>
      <c r="J175" s="64">
        <v>240</v>
      </c>
      <c r="K175" s="23">
        <f>K176</f>
        <v>75279.3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>
        <f>AH176</f>
        <v>148354.3</v>
      </c>
      <c r="AI175" s="23"/>
      <c r="AJ175" s="23"/>
      <c r="AK175" s="23"/>
      <c r="AL175" s="23"/>
      <c r="AM175" s="23">
        <f t="shared" si="8"/>
        <v>148354.3</v>
      </c>
      <c r="AN175" s="23"/>
      <c r="AO175" s="23"/>
      <c r="AP175" s="23">
        <f t="shared" si="8"/>
        <v>148354.3</v>
      </c>
    </row>
    <row r="176" spans="1:42" ht="41.25" customHeight="1">
      <c r="A176" s="9" t="s">
        <v>134</v>
      </c>
      <c r="B176" s="63" t="s">
        <v>134</v>
      </c>
      <c r="C176" s="48" t="s">
        <v>7</v>
      </c>
      <c r="D176" s="49">
        <v>1</v>
      </c>
      <c r="E176" s="49">
        <v>11</v>
      </c>
      <c r="F176" s="49">
        <v>1</v>
      </c>
      <c r="G176" s="49">
        <v>902</v>
      </c>
      <c r="H176" s="49">
        <v>12510</v>
      </c>
      <c r="I176" s="49">
        <v>12510</v>
      </c>
      <c r="J176" s="64">
        <v>244</v>
      </c>
      <c r="K176" s="23">
        <v>75279.3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>
        <v>73075</v>
      </c>
      <c r="AH176" s="23">
        <f>75279.3+AG176</f>
        <v>148354.3</v>
      </c>
      <c r="AI176" s="23"/>
      <c r="AJ176" s="23"/>
      <c r="AK176" s="23"/>
      <c r="AL176" s="23"/>
      <c r="AM176" s="23">
        <f>AH176</f>
        <v>148354.3</v>
      </c>
      <c r="AN176" s="23"/>
      <c r="AO176" s="23"/>
      <c r="AP176" s="23">
        <f>AM176</f>
        <v>148354.3</v>
      </c>
    </row>
    <row r="177" spans="1:42" s="3" customFormat="1" ht="27.75" customHeight="1">
      <c r="A177" s="6" t="s">
        <v>45</v>
      </c>
      <c r="B177" s="59" t="s">
        <v>289</v>
      </c>
      <c r="C177" s="60" t="s">
        <v>7</v>
      </c>
      <c r="D177" s="52">
        <v>1</v>
      </c>
      <c r="E177" s="52">
        <v>11</v>
      </c>
      <c r="F177" s="52">
        <v>1</v>
      </c>
      <c r="G177" s="52">
        <v>902</v>
      </c>
      <c r="H177" s="52">
        <v>12610</v>
      </c>
      <c r="I177" s="52">
        <v>81690</v>
      </c>
      <c r="J177" s="53"/>
      <c r="K177" s="24">
        <f>K178</f>
        <v>13201848</v>
      </c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>
        <f>AH178</f>
        <v>13850190.24</v>
      </c>
      <c r="AI177" s="24"/>
      <c r="AJ177" s="24"/>
      <c r="AK177" s="24"/>
      <c r="AL177" s="24"/>
      <c r="AM177" s="24">
        <f aca="true" t="shared" si="9" ref="AM177:AP179">AM178</f>
        <v>14750696</v>
      </c>
      <c r="AN177" s="24"/>
      <c r="AO177" s="24"/>
      <c r="AP177" s="24">
        <f t="shared" si="9"/>
        <v>15360775</v>
      </c>
    </row>
    <row r="178" spans="1:42" ht="42.75" customHeight="1">
      <c r="A178" s="5" t="s">
        <v>133</v>
      </c>
      <c r="B178" s="63" t="s">
        <v>133</v>
      </c>
      <c r="C178" s="48" t="s">
        <v>7</v>
      </c>
      <c r="D178" s="49">
        <v>1</v>
      </c>
      <c r="E178" s="49">
        <v>11</v>
      </c>
      <c r="F178" s="49">
        <v>1</v>
      </c>
      <c r="G178" s="49">
        <v>902</v>
      </c>
      <c r="H178" s="49">
        <v>12610</v>
      </c>
      <c r="I178" s="49">
        <v>81690</v>
      </c>
      <c r="J178" s="64">
        <v>200</v>
      </c>
      <c r="K178" s="23">
        <f>K179</f>
        <v>13201848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>
        <f>AH179</f>
        <v>13850190.24</v>
      </c>
      <c r="AI178" s="23"/>
      <c r="AJ178" s="23"/>
      <c r="AK178" s="23"/>
      <c r="AL178" s="23"/>
      <c r="AM178" s="23">
        <f t="shared" si="9"/>
        <v>14750696</v>
      </c>
      <c r="AN178" s="23"/>
      <c r="AO178" s="23"/>
      <c r="AP178" s="23">
        <f t="shared" si="9"/>
        <v>15360775</v>
      </c>
    </row>
    <row r="179" spans="1:42" ht="40.5" customHeight="1">
      <c r="A179" s="5" t="s">
        <v>13</v>
      </c>
      <c r="B179" s="63" t="s">
        <v>13</v>
      </c>
      <c r="C179" s="48" t="s">
        <v>7</v>
      </c>
      <c r="D179" s="49">
        <v>1</v>
      </c>
      <c r="E179" s="49">
        <v>11</v>
      </c>
      <c r="F179" s="49">
        <v>1</v>
      </c>
      <c r="G179" s="49">
        <v>902</v>
      </c>
      <c r="H179" s="49">
        <v>12610</v>
      </c>
      <c r="I179" s="49">
        <v>81690</v>
      </c>
      <c r="J179" s="64">
        <v>240</v>
      </c>
      <c r="K179" s="23">
        <f>K180</f>
        <v>13201848</v>
      </c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>
        <f>AH180</f>
        <v>13850190.24</v>
      </c>
      <c r="AI179" s="23"/>
      <c r="AJ179" s="23"/>
      <c r="AK179" s="23"/>
      <c r="AL179" s="23"/>
      <c r="AM179" s="23">
        <f t="shared" si="9"/>
        <v>14750696</v>
      </c>
      <c r="AN179" s="23"/>
      <c r="AO179" s="23"/>
      <c r="AP179" s="23">
        <f t="shared" si="9"/>
        <v>15360775</v>
      </c>
    </row>
    <row r="180" spans="1:42" ht="41.25" customHeight="1">
      <c r="A180" s="9" t="s">
        <v>134</v>
      </c>
      <c r="B180" s="63" t="s">
        <v>134</v>
      </c>
      <c r="C180" s="48" t="s">
        <v>7</v>
      </c>
      <c r="D180" s="49">
        <v>1</v>
      </c>
      <c r="E180" s="49">
        <v>11</v>
      </c>
      <c r="F180" s="49">
        <v>1</v>
      </c>
      <c r="G180" s="49">
        <v>902</v>
      </c>
      <c r="H180" s="49">
        <v>12610</v>
      </c>
      <c r="I180" s="49">
        <v>81690</v>
      </c>
      <c r="J180" s="64">
        <v>244</v>
      </c>
      <c r="K180" s="23">
        <v>13201848</v>
      </c>
      <c r="L180" s="23"/>
      <c r="M180" s="23"/>
      <c r="N180" s="23"/>
      <c r="O180" s="23">
        <v>84982</v>
      </c>
      <c r="P180" s="23"/>
      <c r="Q180" s="23"/>
      <c r="R180" s="23"/>
      <c r="S180" s="23"/>
      <c r="T180" s="23">
        <v>318621</v>
      </c>
      <c r="U180" s="23"/>
      <c r="V180" s="23">
        <v>94500</v>
      </c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>
        <v>13850190.24</v>
      </c>
      <c r="AI180" s="23"/>
      <c r="AJ180" s="23"/>
      <c r="AK180" s="23"/>
      <c r="AL180" s="23"/>
      <c r="AM180" s="23">
        <v>14750696</v>
      </c>
      <c r="AN180" s="23"/>
      <c r="AO180" s="23"/>
      <c r="AP180" s="23">
        <v>15360775</v>
      </c>
    </row>
    <row r="181" spans="1:42" s="3" customFormat="1" ht="15" customHeight="1">
      <c r="A181" s="6" t="s">
        <v>46</v>
      </c>
      <c r="B181" s="59" t="s">
        <v>290</v>
      </c>
      <c r="C181" s="60" t="s">
        <v>7</v>
      </c>
      <c r="D181" s="52">
        <v>1</v>
      </c>
      <c r="E181" s="52">
        <v>11</v>
      </c>
      <c r="F181" s="52">
        <v>1</v>
      </c>
      <c r="G181" s="52">
        <v>902</v>
      </c>
      <c r="H181" s="52">
        <v>12620</v>
      </c>
      <c r="I181" s="52">
        <v>81700</v>
      </c>
      <c r="J181" s="53"/>
      <c r="K181" s="24">
        <f>K182</f>
        <v>2500000</v>
      </c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>
        <f>AH182</f>
        <v>3869054.150000001</v>
      </c>
      <c r="AI181" s="24"/>
      <c r="AJ181" s="24"/>
      <c r="AK181" s="24"/>
      <c r="AL181" s="24"/>
      <c r="AM181" s="24">
        <f aca="true" t="shared" si="10" ref="AM181:AP183">AM182</f>
        <v>2500000</v>
      </c>
      <c r="AN181" s="24"/>
      <c r="AO181" s="24"/>
      <c r="AP181" s="24">
        <f t="shared" si="10"/>
        <v>2500000</v>
      </c>
    </row>
    <row r="182" spans="1:42" ht="53.25" customHeight="1">
      <c r="A182" s="5" t="s">
        <v>133</v>
      </c>
      <c r="B182" s="63" t="s">
        <v>133</v>
      </c>
      <c r="C182" s="48" t="s">
        <v>7</v>
      </c>
      <c r="D182" s="49">
        <v>1</v>
      </c>
      <c r="E182" s="49">
        <v>11</v>
      </c>
      <c r="F182" s="49">
        <v>1</v>
      </c>
      <c r="G182" s="49">
        <v>902</v>
      </c>
      <c r="H182" s="49">
        <v>12620</v>
      </c>
      <c r="I182" s="49">
        <v>81700</v>
      </c>
      <c r="J182" s="64">
        <v>200</v>
      </c>
      <c r="K182" s="23">
        <f>K183</f>
        <v>2500000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>
        <f>AH183</f>
        <v>3869054.150000001</v>
      </c>
      <c r="AI182" s="23"/>
      <c r="AJ182" s="23"/>
      <c r="AK182" s="23"/>
      <c r="AL182" s="23"/>
      <c r="AM182" s="23">
        <f t="shared" si="10"/>
        <v>2500000</v>
      </c>
      <c r="AN182" s="23"/>
      <c r="AO182" s="23"/>
      <c r="AP182" s="23">
        <f t="shared" si="10"/>
        <v>2500000</v>
      </c>
    </row>
    <row r="183" spans="1:42" ht="48" customHeight="1">
      <c r="A183" s="5" t="s">
        <v>13</v>
      </c>
      <c r="B183" s="63" t="s">
        <v>13</v>
      </c>
      <c r="C183" s="48" t="s">
        <v>7</v>
      </c>
      <c r="D183" s="49">
        <v>1</v>
      </c>
      <c r="E183" s="49">
        <v>11</v>
      </c>
      <c r="F183" s="49">
        <v>1</v>
      </c>
      <c r="G183" s="49">
        <v>902</v>
      </c>
      <c r="H183" s="49">
        <v>12620</v>
      </c>
      <c r="I183" s="49">
        <v>81700</v>
      </c>
      <c r="J183" s="64">
        <v>240</v>
      </c>
      <c r="K183" s="23">
        <f>K184</f>
        <v>2500000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>
        <f>AH184</f>
        <v>3869054.150000001</v>
      </c>
      <c r="AI183" s="23"/>
      <c r="AJ183" s="23"/>
      <c r="AK183" s="23"/>
      <c r="AL183" s="23"/>
      <c r="AM183" s="23">
        <f t="shared" si="10"/>
        <v>2500000</v>
      </c>
      <c r="AN183" s="23"/>
      <c r="AO183" s="23"/>
      <c r="AP183" s="23">
        <f t="shared" si="10"/>
        <v>2500000</v>
      </c>
    </row>
    <row r="184" spans="1:42" ht="46.5" customHeight="1">
      <c r="A184" s="9" t="s">
        <v>134</v>
      </c>
      <c r="B184" s="63" t="s">
        <v>134</v>
      </c>
      <c r="C184" s="48" t="s">
        <v>7</v>
      </c>
      <c r="D184" s="49">
        <v>1</v>
      </c>
      <c r="E184" s="49">
        <v>11</v>
      </c>
      <c r="F184" s="49">
        <v>1</v>
      </c>
      <c r="G184" s="49">
        <v>902</v>
      </c>
      <c r="H184" s="49">
        <v>12620</v>
      </c>
      <c r="I184" s="49">
        <v>81700</v>
      </c>
      <c r="J184" s="64">
        <v>244</v>
      </c>
      <c r="K184" s="23">
        <v>2500000</v>
      </c>
      <c r="L184" s="23">
        <v>1000000</v>
      </c>
      <c r="M184" s="23"/>
      <c r="N184" s="23"/>
      <c r="O184" s="23"/>
      <c r="P184" s="23">
        <v>-423948.14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>
        <v>500000</v>
      </c>
      <c r="AB184" s="23"/>
      <c r="AC184" s="23"/>
      <c r="AD184" s="23">
        <v>1391979.81</v>
      </c>
      <c r="AE184" s="23">
        <v>94698.24</v>
      </c>
      <c r="AF184" s="23">
        <v>-450000</v>
      </c>
      <c r="AG184" s="23">
        <v>-167623.9</v>
      </c>
      <c r="AH184" s="23">
        <f>2500000+AA184+AD184+AE184+AF184+AG184</f>
        <v>3869054.150000001</v>
      </c>
      <c r="AI184" s="23"/>
      <c r="AJ184" s="23"/>
      <c r="AK184" s="23"/>
      <c r="AL184" s="23"/>
      <c r="AM184" s="23">
        <v>2500000</v>
      </c>
      <c r="AN184" s="23"/>
      <c r="AO184" s="23"/>
      <c r="AP184" s="23">
        <v>2500000</v>
      </c>
    </row>
    <row r="185" spans="1:42" s="3" customFormat="1" ht="33" customHeight="1">
      <c r="A185" s="6" t="s">
        <v>47</v>
      </c>
      <c r="B185" s="59" t="s">
        <v>291</v>
      </c>
      <c r="C185" s="60" t="s">
        <v>7</v>
      </c>
      <c r="D185" s="52">
        <v>1</v>
      </c>
      <c r="E185" s="52">
        <v>11</v>
      </c>
      <c r="F185" s="52">
        <v>1</v>
      </c>
      <c r="G185" s="52">
        <v>902</v>
      </c>
      <c r="H185" s="52">
        <v>12630</v>
      </c>
      <c r="I185" s="52">
        <v>81710</v>
      </c>
      <c r="J185" s="53"/>
      <c r="K185" s="24">
        <f>K186</f>
        <v>1300000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>
        <f>AH186</f>
        <v>0</v>
      </c>
      <c r="AI185" s="24"/>
      <c r="AJ185" s="24"/>
      <c r="AK185" s="24"/>
      <c r="AL185" s="24"/>
      <c r="AM185" s="24">
        <f>AM186</f>
        <v>1095887</v>
      </c>
      <c r="AN185" s="24"/>
      <c r="AO185" s="24"/>
      <c r="AP185" s="24">
        <f>AP186</f>
        <v>1095887</v>
      </c>
    </row>
    <row r="186" spans="1:42" ht="52.5" customHeight="1">
      <c r="A186" s="5" t="s">
        <v>133</v>
      </c>
      <c r="B186" s="63" t="s">
        <v>133</v>
      </c>
      <c r="C186" s="48" t="s">
        <v>7</v>
      </c>
      <c r="D186" s="49">
        <v>1</v>
      </c>
      <c r="E186" s="49">
        <v>11</v>
      </c>
      <c r="F186" s="49">
        <v>1</v>
      </c>
      <c r="G186" s="49">
        <v>902</v>
      </c>
      <c r="H186" s="49">
        <v>12630</v>
      </c>
      <c r="I186" s="49">
        <v>81710</v>
      </c>
      <c r="J186" s="64">
        <v>200</v>
      </c>
      <c r="K186" s="23">
        <f>K187</f>
        <v>1300000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>
        <f>AH187</f>
        <v>0</v>
      </c>
      <c r="AI186" s="23"/>
      <c r="AJ186" s="23"/>
      <c r="AK186" s="23"/>
      <c r="AL186" s="23"/>
      <c r="AM186" s="23">
        <f>AM187</f>
        <v>1095887</v>
      </c>
      <c r="AN186" s="23"/>
      <c r="AO186" s="23"/>
      <c r="AP186" s="23">
        <f>AP187</f>
        <v>1095887</v>
      </c>
    </row>
    <row r="187" spans="1:42" ht="51.75" customHeight="1">
      <c r="A187" s="5" t="s">
        <v>13</v>
      </c>
      <c r="B187" s="63" t="s">
        <v>13</v>
      </c>
      <c r="C187" s="48" t="s">
        <v>7</v>
      </c>
      <c r="D187" s="49">
        <v>1</v>
      </c>
      <c r="E187" s="49">
        <v>11</v>
      </c>
      <c r="F187" s="49">
        <v>1</v>
      </c>
      <c r="G187" s="49">
        <v>902</v>
      </c>
      <c r="H187" s="49">
        <v>12630</v>
      </c>
      <c r="I187" s="49">
        <v>81710</v>
      </c>
      <c r="J187" s="64">
        <v>240</v>
      </c>
      <c r="K187" s="23">
        <f>K188</f>
        <v>1300000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>
        <f>AH188</f>
        <v>0</v>
      </c>
      <c r="AI187" s="23"/>
      <c r="AJ187" s="23"/>
      <c r="AK187" s="23"/>
      <c r="AL187" s="23"/>
      <c r="AM187" s="23">
        <f>AM188</f>
        <v>1095887</v>
      </c>
      <c r="AN187" s="23"/>
      <c r="AO187" s="23"/>
      <c r="AP187" s="23">
        <f>AP188</f>
        <v>1095887</v>
      </c>
    </row>
    <row r="188" spans="1:42" ht="46.5" customHeight="1">
      <c r="A188" s="9" t="s">
        <v>134</v>
      </c>
      <c r="B188" s="63" t="s">
        <v>134</v>
      </c>
      <c r="C188" s="48" t="s">
        <v>7</v>
      </c>
      <c r="D188" s="49">
        <v>1</v>
      </c>
      <c r="E188" s="49">
        <v>11</v>
      </c>
      <c r="F188" s="49">
        <v>1</v>
      </c>
      <c r="G188" s="49">
        <v>902</v>
      </c>
      <c r="H188" s="49">
        <v>12630</v>
      </c>
      <c r="I188" s="49">
        <v>81710</v>
      </c>
      <c r="J188" s="64">
        <v>244</v>
      </c>
      <c r="K188" s="23">
        <v>1300000</v>
      </c>
      <c r="L188" s="23"/>
      <c r="M188" s="23">
        <v>2000000</v>
      </c>
      <c r="N188" s="23"/>
      <c r="O188" s="23">
        <v>446524</v>
      </c>
      <c r="P188" s="23"/>
      <c r="Q188" s="23"/>
      <c r="R188" s="23">
        <v>-554541.6</v>
      </c>
      <c r="S188" s="23">
        <v>-245458.4</v>
      </c>
      <c r="T188" s="23">
        <v>239719.31</v>
      </c>
      <c r="U188" s="23"/>
      <c r="V188" s="23"/>
      <c r="W188" s="23"/>
      <c r="X188" s="23"/>
      <c r="Y188" s="23"/>
      <c r="Z188" s="23"/>
      <c r="AA188" s="23"/>
      <c r="AB188" s="23"/>
      <c r="AC188" s="23"/>
      <c r="AD188" s="23">
        <v>-1040390.91</v>
      </c>
      <c r="AE188" s="23">
        <v>-5063.71</v>
      </c>
      <c r="AF188" s="23">
        <v>-50432.38</v>
      </c>
      <c r="AG188" s="23"/>
      <c r="AH188" s="23">
        <f>1095887+AD188+AE188+AF188</f>
        <v>0</v>
      </c>
      <c r="AI188" s="23"/>
      <c r="AJ188" s="23"/>
      <c r="AK188" s="23"/>
      <c r="AL188" s="23"/>
      <c r="AM188" s="23">
        <v>1095887</v>
      </c>
      <c r="AN188" s="23"/>
      <c r="AO188" s="23"/>
      <c r="AP188" s="23">
        <v>1095887</v>
      </c>
    </row>
    <row r="189" spans="1:42" ht="47.25" customHeight="1">
      <c r="A189" s="9"/>
      <c r="B189" s="59" t="s">
        <v>292</v>
      </c>
      <c r="C189" s="60" t="s">
        <v>7</v>
      </c>
      <c r="D189" s="52">
        <v>1</v>
      </c>
      <c r="E189" s="52">
        <v>11</v>
      </c>
      <c r="F189" s="52">
        <v>1</v>
      </c>
      <c r="G189" s="52">
        <v>902</v>
      </c>
      <c r="H189" s="52">
        <v>12630</v>
      </c>
      <c r="I189" s="52">
        <v>81720</v>
      </c>
      <c r="J189" s="53"/>
      <c r="K189" s="24">
        <f>K190</f>
        <v>1300000</v>
      </c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>
        <f>AH190</f>
        <v>940390.91</v>
      </c>
      <c r="AI189" s="24"/>
      <c r="AJ189" s="24"/>
      <c r="AK189" s="24"/>
      <c r="AL189" s="24"/>
      <c r="AM189" s="24">
        <f>AM190</f>
        <v>1000000</v>
      </c>
      <c r="AN189" s="24"/>
      <c r="AO189" s="24"/>
      <c r="AP189" s="24">
        <f>AP190</f>
        <v>1000000</v>
      </c>
    </row>
    <row r="190" spans="1:42" ht="46.5" customHeight="1">
      <c r="A190" s="9"/>
      <c r="B190" s="63" t="s">
        <v>133</v>
      </c>
      <c r="C190" s="48" t="s">
        <v>7</v>
      </c>
      <c r="D190" s="49">
        <v>1</v>
      </c>
      <c r="E190" s="49">
        <v>11</v>
      </c>
      <c r="F190" s="49">
        <v>1</v>
      </c>
      <c r="G190" s="49">
        <v>902</v>
      </c>
      <c r="H190" s="49">
        <v>12630</v>
      </c>
      <c r="I190" s="49">
        <v>81720</v>
      </c>
      <c r="J190" s="64">
        <v>200</v>
      </c>
      <c r="K190" s="23">
        <f>K191</f>
        <v>1300000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>
        <f>AH191</f>
        <v>940390.91</v>
      </c>
      <c r="AI190" s="23"/>
      <c r="AJ190" s="23"/>
      <c r="AK190" s="23"/>
      <c r="AL190" s="23"/>
      <c r="AM190" s="23">
        <f>AM191</f>
        <v>1000000</v>
      </c>
      <c r="AN190" s="23"/>
      <c r="AO190" s="23"/>
      <c r="AP190" s="23">
        <f>AP191</f>
        <v>1000000</v>
      </c>
    </row>
    <row r="191" spans="1:42" ht="48" customHeight="1">
      <c r="A191" s="9"/>
      <c r="B191" s="63" t="s">
        <v>13</v>
      </c>
      <c r="C191" s="48" t="s">
        <v>7</v>
      </c>
      <c r="D191" s="49">
        <v>1</v>
      </c>
      <c r="E191" s="49">
        <v>11</v>
      </c>
      <c r="F191" s="49">
        <v>1</v>
      </c>
      <c r="G191" s="49">
        <v>902</v>
      </c>
      <c r="H191" s="49">
        <v>12630</v>
      </c>
      <c r="I191" s="49">
        <v>81720</v>
      </c>
      <c r="J191" s="64">
        <v>240</v>
      </c>
      <c r="K191" s="23">
        <f>K192</f>
        <v>1300000</v>
      </c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>
        <f>AH192</f>
        <v>940390.91</v>
      </c>
      <c r="AI191" s="23"/>
      <c r="AJ191" s="23"/>
      <c r="AK191" s="23"/>
      <c r="AL191" s="23"/>
      <c r="AM191" s="23">
        <f>AM192</f>
        <v>1000000</v>
      </c>
      <c r="AN191" s="23"/>
      <c r="AO191" s="23"/>
      <c r="AP191" s="23">
        <f>AP192</f>
        <v>1000000</v>
      </c>
    </row>
    <row r="192" spans="1:42" ht="44.25" customHeight="1">
      <c r="A192" s="9"/>
      <c r="B192" s="63" t="s">
        <v>134</v>
      </c>
      <c r="C192" s="48" t="s">
        <v>7</v>
      </c>
      <c r="D192" s="49">
        <v>1</v>
      </c>
      <c r="E192" s="49">
        <v>11</v>
      </c>
      <c r="F192" s="49">
        <v>1</v>
      </c>
      <c r="G192" s="49">
        <v>902</v>
      </c>
      <c r="H192" s="49">
        <v>12630</v>
      </c>
      <c r="I192" s="49">
        <v>81720</v>
      </c>
      <c r="J192" s="64">
        <v>244</v>
      </c>
      <c r="K192" s="23">
        <v>1300000</v>
      </c>
      <c r="L192" s="23"/>
      <c r="M192" s="23">
        <v>2000000</v>
      </c>
      <c r="N192" s="23"/>
      <c r="O192" s="23">
        <v>446524</v>
      </c>
      <c r="P192" s="23"/>
      <c r="Q192" s="23"/>
      <c r="R192" s="23">
        <v>-554541.6</v>
      </c>
      <c r="S192" s="23">
        <v>-245458.4</v>
      </c>
      <c r="T192" s="23">
        <v>239719.31</v>
      </c>
      <c r="U192" s="23"/>
      <c r="V192" s="23"/>
      <c r="W192" s="23"/>
      <c r="X192" s="23"/>
      <c r="Y192" s="23"/>
      <c r="Z192" s="23"/>
      <c r="AA192" s="23"/>
      <c r="AB192" s="23"/>
      <c r="AC192" s="23"/>
      <c r="AD192" s="23">
        <v>-59609.09</v>
      </c>
      <c r="AE192" s="23"/>
      <c r="AF192" s="23"/>
      <c r="AG192" s="23"/>
      <c r="AH192" s="23">
        <f>1000000+AD192</f>
        <v>940390.91</v>
      </c>
      <c r="AI192" s="23"/>
      <c r="AJ192" s="23"/>
      <c r="AK192" s="23"/>
      <c r="AL192" s="23">
        <v>0</v>
      </c>
      <c r="AM192" s="23">
        <f>1000000+AL192</f>
        <v>1000000</v>
      </c>
      <c r="AN192" s="23"/>
      <c r="AO192" s="23"/>
      <c r="AP192" s="23">
        <v>1000000</v>
      </c>
    </row>
    <row r="193" spans="1:42" s="3" customFormat="1" ht="29.25" customHeight="1">
      <c r="A193" s="6" t="s">
        <v>48</v>
      </c>
      <c r="B193" s="59" t="s">
        <v>293</v>
      </c>
      <c r="C193" s="60" t="s">
        <v>7</v>
      </c>
      <c r="D193" s="52">
        <v>1</v>
      </c>
      <c r="E193" s="52">
        <v>11</v>
      </c>
      <c r="F193" s="52">
        <v>1</v>
      </c>
      <c r="G193" s="52">
        <v>902</v>
      </c>
      <c r="H193" s="52">
        <v>12640</v>
      </c>
      <c r="I193" s="52">
        <v>81730</v>
      </c>
      <c r="J193" s="53"/>
      <c r="K193" s="24">
        <f>K194+K197</f>
        <v>2500673.65</v>
      </c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3">
        <v>0</v>
      </c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4">
        <f>AH194+AH197+V193</f>
        <v>2817994.79</v>
      </c>
      <c r="AI193" s="24"/>
      <c r="AJ193" s="24"/>
      <c r="AK193" s="24"/>
      <c r="AL193" s="24"/>
      <c r="AM193" s="24">
        <f>AM194+AM197</f>
        <v>2443133</v>
      </c>
      <c r="AN193" s="24"/>
      <c r="AO193" s="24"/>
      <c r="AP193" s="24">
        <f>AP194+AP197</f>
        <v>2443133</v>
      </c>
    </row>
    <row r="194" spans="1:42" ht="52.5" customHeight="1">
      <c r="A194" s="5" t="s">
        <v>133</v>
      </c>
      <c r="B194" s="63" t="s">
        <v>133</v>
      </c>
      <c r="C194" s="48" t="s">
        <v>7</v>
      </c>
      <c r="D194" s="49">
        <v>1</v>
      </c>
      <c r="E194" s="49">
        <v>11</v>
      </c>
      <c r="F194" s="49">
        <v>1</v>
      </c>
      <c r="G194" s="49">
        <v>902</v>
      </c>
      <c r="H194" s="49">
        <v>12640</v>
      </c>
      <c r="I194" s="49">
        <v>81730</v>
      </c>
      <c r="J194" s="64">
        <v>200</v>
      </c>
      <c r="K194" s="23">
        <f>K195</f>
        <v>2500673.65</v>
      </c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>
        <f>AH195</f>
        <v>2817994.79</v>
      </c>
      <c r="AI194" s="23"/>
      <c r="AJ194" s="23"/>
      <c r="AK194" s="23"/>
      <c r="AL194" s="23"/>
      <c r="AM194" s="23">
        <f>AM195</f>
        <v>2443133</v>
      </c>
      <c r="AN194" s="23"/>
      <c r="AO194" s="23"/>
      <c r="AP194" s="23">
        <f>AP195</f>
        <v>2443133</v>
      </c>
    </row>
    <row r="195" spans="1:42" ht="48.75" customHeight="1">
      <c r="A195" s="5" t="s">
        <v>13</v>
      </c>
      <c r="B195" s="63" t="s">
        <v>13</v>
      </c>
      <c r="C195" s="48" t="s">
        <v>7</v>
      </c>
      <c r="D195" s="49">
        <v>1</v>
      </c>
      <c r="E195" s="49">
        <v>11</v>
      </c>
      <c r="F195" s="49">
        <v>1</v>
      </c>
      <c r="G195" s="49">
        <v>902</v>
      </c>
      <c r="H195" s="49">
        <v>12640</v>
      </c>
      <c r="I195" s="49">
        <v>81730</v>
      </c>
      <c r="J195" s="64">
        <v>240</v>
      </c>
      <c r="K195" s="23">
        <f>K196</f>
        <v>2500673.65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>
        <f>AH196</f>
        <v>2817994.79</v>
      </c>
      <c r="AI195" s="23"/>
      <c r="AJ195" s="23"/>
      <c r="AK195" s="23"/>
      <c r="AL195" s="23"/>
      <c r="AM195" s="23">
        <f>AM196</f>
        <v>2443133</v>
      </c>
      <c r="AN195" s="23"/>
      <c r="AO195" s="23"/>
      <c r="AP195" s="23">
        <f>AP196</f>
        <v>2443133</v>
      </c>
    </row>
    <row r="196" spans="1:42" ht="50.25" customHeight="1">
      <c r="A196" s="9" t="s">
        <v>134</v>
      </c>
      <c r="B196" s="63" t="s">
        <v>134</v>
      </c>
      <c r="C196" s="48" t="s">
        <v>7</v>
      </c>
      <c r="D196" s="49">
        <v>1</v>
      </c>
      <c r="E196" s="49">
        <v>11</v>
      </c>
      <c r="F196" s="49">
        <v>1</v>
      </c>
      <c r="G196" s="49">
        <v>902</v>
      </c>
      <c r="H196" s="49">
        <v>12640</v>
      </c>
      <c r="I196" s="49">
        <v>81730</v>
      </c>
      <c r="J196" s="64">
        <v>244</v>
      </c>
      <c r="K196" s="23">
        <v>2500673.65</v>
      </c>
      <c r="L196" s="23">
        <v>1000000</v>
      </c>
      <c r="M196" s="23"/>
      <c r="N196" s="23"/>
      <c r="O196" s="23"/>
      <c r="P196" s="23">
        <v>453747</v>
      </c>
      <c r="Q196" s="23"/>
      <c r="R196" s="23"/>
      <c r="S196" s="23">
        <v>-512450.01</v>
      </c>
      <c r="T196" s="23"/>
      <c r="U196" s="23">
        <v>7700000</v>
      </c>
      <c r="V196" s="23">
        <v>-9298619.39</v>
      </c>
      <c r="W196" s="23"/>
      <c r="X196" s="23"/>
      <c r="Y196" s="23"/>
      <c r="Z196" s="23"/>
      <c r="AA196" s="23"/>
      <c r="AB196" s="23">
        <v>321182.58</v>
      </c>
      <c r="AC196" s="23"/>
      <c r="AD196" s="23">
        <v>117446.56</v>
      </c>
      <c r="AE196" s="23">
        <v>-259781.21</v>
      </c>
      <c r="AF196" s="23">
        <v>-25281.45</v>
      </c>
      <c r="AG196" s="23">
        <v>-131644.69</v>
      </c>
      <c r="AH196" s="23">
        <f>2796073+AB196+AD196+AE196+AF196+AG196</f>
        <v>2817994.79</v>
      </c>
      <c r="AI196" s="23"/>
      <c r="AJ196" s="23"/>
      <c r="AK196" s="23"/>
      <c r="AL196" s="23"/>
      <c r="AM196" s="23">
        <v>2443133</v>
      </c>
      <c r="AN196" s="23"/>
      <c r="AO196" s="23"/>
      <c r="AP196" s="23">
        <v>2443133</v>
      </c>
    </row>
    <row r="197" spans="1:42" ht="12.75" hidden="1">
      <c r="A197" s="5" t="s">
        <v>15</v>
      </c>
      <c r="B197" s="63" t="s">
        <v>15</v>
      </c>
      <c r="C197" s="48" t="s">
        <v>7</v>
      </c>
      <c r="D197" s="49">
        <v>1</v>
      </c>
      <c r="E197" s="49">
        <v>11</v>
      </c>
      <c r="F197" s="49">
        <v>1</v>
      </c>
      <c r="G197" s="49">
        <v>902</v>
      </c>
      <c r="H197" s="49">
        <v>12640</v>
      </c>
      <c r="I197" s="49">
        <v>12640</v>
      </c>
      <c r="J197" s="64">
        <v>800</v>
      </c>
      <c r="K197" s="23">
        <f>K198</f>
        <v>0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>
        <f>AH198</f>
        <v>0</v>
      </c>
      <c r="AI197" s="23"/>
      <c r="AJ197" s="23"/>
      <c r="AK197" s="23"/>
      <c r="AL197" s="23"/>
      <c r="AM197" s="23">
        <f>AM198</f>
        <v>0</v>
      </c>
      <c r="AN197" s="23"/>
      <c r="AO197" s="23"/>
      <c r="AP197" s="23">
        <f>AP198</f>
        <v>0</v>
      </c>
    </row>
    <row r="198" spans="1:42" ht="12.75" hidden="1">
      <c r="A198" s="5" t="s">
        <v>200</v>
      </c>
      <c r="B198" s="63" t="s">
        <v>200</v>
      </c>
      <c r="C198" s="48" t="s">
        <v>7</v>
      </c>
      <c r="D198" s="49">
        <v>1</v>
      </c>
      <c r="E198" s="49">
        <v>11</v>
      </c>
      <c r="F198" s="49">
        <v>1</v>
      </c>
      <c r="G198" s="49">
        <v>902</v>
      </c>
      <c r="H198" s="49">
        <v>12640</v>
      </c>
      <c r="I198" s="49">
        <v>12640</v>
      </c>
      <c r="J198" s="64">
        <v>830</v>
      </c>
      <c r="K198" s="23">
        <f>K199</f>
        <v>0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>
        <f>AH199</f>
        <v>0</v>
      </c>
      <c r="AI198" s="23"/>
      <c r="AJ198" s="23"/>
      <c r="AK198" s="23"/>
      <c r="AL198" s="23"/>
      <c r="AM198" s="23">
        <f>AM199</f>
        <v>0</v>
      </c>
      <c r="AN198" s="23"/>
      <c r="AO198" s="23"/>
      <c r="AP198" s="23">
        <f>AP199</f>
        <v>0</v>
      </c>
    </row>
    <row r="199" spans="1:42" ht="127.5" hidden="1">
      <c r="A199" s="5" t="s">
        <v>201</v>
      </c>
      <c r="B199" s="63" t="s">
        <v>201</v>
      </c>
      <c r="C199" s="48" t="s">
        <v>7</v>
      </c>
      <c r="D199" s="49">
        <v>1</v>
      </c>
      <c r="E199" s="49">
        <v>11</v>
      </c>
      <c r="F199" s="49">
        <v>1</v>
      </c>
      <c r="G199" s="49">
        <v>902</v>
      </c>
      <c r="H199" s="49">
        <v>12640</v>
      </c>
      <c r="I199" s="49">
        <v>12640</v>
      </c>
      <c r="J199" s="64">
        <v>831</v>
      </c>
      <c r="K199" s="23">
        <v>0</v>
      </c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>
        <v>0</v>
      </c>
      <c r="AI199" s="23"/>
      <c r="AJ199" s="23"/>
      <c r="AK199" s="23"/>
      <c r="AL199" s="23"/>
      <c r="AM199" s="23">
        <v>0</v>
      </c>
      <c r="AN199" s="23"/>
      <c r="AO199" s="23"/>
      <c r="AP199" s="23">
        <v>0</v>
      </c>
    </row>
    <row r="200" spans="1:42" s="3" customFormat="1" ht="25.5" hidden="1">
      <c r="A200" s="6" t="s">
        <v>121</v>
      </c>
      <c r="B200" s="59" t="s">
        <v>287</v>
      </c>
      <c r="C200" s="60" t="s">
        <v>7</v>
      </c>
      <c r="D200" s="52">
        <v>1</v>
      </c>
      <c r="E200" s="52">
        <v>11</v>
      </c>
      <c r="F200" s="52">
        <v>1</v>
      </c>
      <c r="G200" s="52">
        <v>902</v>
      </c>
      <c r="H200" s="52">
        <v>12650</v>
      </c>
      <c r="I200" s="52">
        <v>81870</v>
      </c>
      <c r="J200" s="53"/>
      <c r="K200" s="24">
        <f>K201</f>
        <v>0</v>
      </c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>
        <f>AH201</f>
        <v>0</v>
      </c>
      <c r="AI200" s="24"/>
      <c r="AJ200" s="24"/>
      <c r="AK200" s="24"/>
      <c r="AL200" s="24"/>
      <c r="AM200" s="24">
        <f aca="true" t="shared" si="11" ref="AM200:AP202">AM201</f>
        <v>0</v>
      </c>
      <c r="AN200" s="24"/>
      <c r="AO200" s="24"/>
      <c r="AP200" s="24">
        <f t="shared" si="11"/>
        <v>0</v>
      </c>
    </row>
    <row r="201" spans="1:42" ht="38.25" hidden="1">
      <c r="A201" s="5" t="s">
        <v>133</v>
      </c>
      <c r="B201" s="63" t="s">
        <v>133</v>
      </c>
      <c r="C201" s="48" t="s">
        <v>7</v>
      </c>
      <c r="D201" s="49">
        <v>1</v>
      </c>
      <c r="E201" s="49">
        <v>11</v>
      </c>
      <c r="F201" s="49">
        <v>1</v>
      </c>
      <c r="G201" s="49">
        <v>902</v>
      </c>
      <c r="H201" s="49">
        <v>12650</v>
      </c>
      <c r="I201" s="49">
        <v>81870</v>
      </c>
      <c r="J201" s="64">
        <v>200</v>
      </c>
      <c r="K201" s="23">
        <f>K202</f>
        <v>0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>
        <f>AH202</f>
        <v>0</v>
      </c>
      <c r="AI201" s="23"/>
      <c r="AJ201" s="23"/>
      <c r="AK201" s="23"/>
      <c r="AL201" s="23"/>
      <c r="AM201" s="23">
        <f t="shared" si="11"/>
        <v>0</v>
      </c>
      <c r="AN201" s="23"/>
      <c r="AO201" s="23"/>
      <c r="AP201" s="23">
        <f t="shared" si="11"/>
        <v>0</v>
      </c>
    </row>
    <row r="202" spans="1:42" ht="38.25" hidden="1">
      <c r="A202" s="9" t="s">
        <v>13</v>
      </c>
      <c r="B202" s="63" t="s">
        <v>13</v>
      </c>
      <c r="C202" s="48" t="s">
        <v>7</v>
      </c>
      <c r="D202" s="49">
        <v>1</v>
      </c>
      <c r="E202" s="49">
        <v>11</v>
      </c>
      <c r="F202" s="49">
        <v>1</v>
      </c>
      <c r="G202" s="49">
        <v>902</v>
      </c>
      <c r="H202" s="49">
        <v>12650</v>
      </c>
      <c r="I202" s="49">
        <v>81870</v>
      </c>
      <c r="J202" s="64">
        <v>240</v>
      </c>
      <c r="K202" s="23">
        <f>K203</f>
        <v>0</v>
      </c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>
        <f>AH203</f>
        <v>0</v>
      </c>
      <c r="AI202" s="23"/>
      <c r="AJ202" s="23"/>
      <c r="AK202" s="23"/>
      <c r="AL202" s="23"/>
      <c r="AM202" s="23">
        <f t="shared" si="11"/>
        <v>0</v>
      </c>
      <c r="AN202" s="23"/>
      <c r="AO202" s="23"/>
      <c r="AP202" s="23">
        <f t="shared" si="11"/>
        <v>0</v>
      </c>
    </row>
    <row r="203" spans="1:42" ht="38.25" hidden="1">
      <c r="A203" s="9" t="s">
        <v>134</v>
      </c>
      <c r="B203" s="63" t="s">
        <v>134</v>
      </c>
      <c r="C203" s="48" t="s">
        <v>7</v>
      </c>
      <c r="D203" s="49">
        <v>1</v>
      </c>
      <c r="E203" s="49">
        <v>11</v>
      </c>
      <c r="F203" s="49">
        <v>1</v>
      </c>
      <c r="G203" s="49">
        <v>902</v>
      </c>
      <c r="H203" s="49">
        <v>12650</v>
      </c>
      <c r="I203" s="49">
        <v>81870</v>
      </c>
      <c r="J203" s="64">
        <v>244</v>
      </c>
      <c r="K203" s="23">
        <v>0</v>
      </c>
      <c r="L203" s="23"/>
      <c r="M203" s="23"/>
      <c r="N203" s="23"/>
      <c r="O203" s="23"/>
      <c r="P203" s="23">
        <v>428760</v>
      </c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>
        <v>0</v>
      </c>
      <c r="AI203" s="23"/>
      <c r="AJ203" s="23"/>
      <c r="AK203" s="23"/>
      <c r="AL203" s="23"/>
      <c r="AM203" s="23">
        <v>0</v>
      </c>
      <c r="AN203" s="23"/>
      <c r="AO203" s="23"/>
      <c r="AP203" s="23">
        <v>0</v>
      </c>
    </row>
    <row r="204" spans="1:42" s="3" customFormat="1" ht="39" customHeight="1">
      <c r="A204" s="10" t="s">
        <v>192</v>
      </c>
      <c r="B204" s="59" t="s">
        <v>294</v>
      </c>
      <c r="C204" s="60" t="s">
        <v>7</v>
      </c>
      <c r="D204" s="52">
        <v>1</v>
      </c>
      <c r="E204" s="52">
        <v>11</v>
      </c>
      <c r="F204" s="52">
        <v>1</v>
      </c>
      <c r="G204" s="52">
        <v>902</v>
      </c>
      <c r="H204" s="52">
        <v>12700</v>
      </c>
      <c r="I204" s="52">
        <v>83280</v>
      </c>
      <c r="J204" s="53"/>
      <c r="K204" s="24">
        <f>K205</f>
        <v>200000</v>
      </c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>
        <f>AH205</f>
        <v>197992</v>
      </c>
      <c r="AI204" s="24"/>
      <c r="AJ204" s="24"/>
      <c r="AK204" s="24"/>
      <c r="AL204" s="24"/>
      <c r="AM204" s="24">
        <f aca="true" t="shared" si="12" ref="AM204:AP206">AM205</f>
        <v>200000</v>
      </c>
      <c r="AN204" s="24"/>
      <c r="AO204" s="24"/>
      <c r="AP204" s="24">
        <f t="shared" si="12"/>
        <v>200000</v>
      </c>
    </row>
    <row r="205" spans="1:42" ht="38.25">
      <c r="A205" s="5" t="s">
        <v>133</v>
      </c>
      <c r="B205" s="63" t="s">
        <v>133</v>
      </c>
      <c r="C205" s="48" t="s">
        <v>7</v>
      </c>
      <c r="D205" s="49">
        <v>1</v>
      </c>
      <c r="E205" s="49">
        <v>11</v>
      </c>
      <c r="F205" s="49">
        <v>1</v>
      </c>
      <c r="G205" s="49">
        <v>902</v>
      </c>
      <c r="H205" s="49">
        <v>12700</v>
      </c>
      <c r="I205" s="49">
        <v>83280</v>
      </c>
      <c r="J205" s="64">
        <v>200</v>
      </c>
      <c r="K205" s="23">
        <f>K206</f>
        <v>200000</v>
      </c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>
        <f>AH206</f>
        <v>197992</v>
      </c>
      <c r="AI205" s="23"/>
      <c r="AJ205" s="23"/>
      <c r="AK205" s="23"/>
      <c r="AL205" s="23"/>
      <c r="AM205" s="23">
        <f t="shared" si="12"/>
        <v>200000</v>
      </c>
      <c r="AN205" s="23"/>
      <c r="AO205" s="23"/>
      <c r="AP205" s="23">
        <f t="shared" si="12"/>
        <v>200000</v>
      </c>
    </row>
    <row r="206" spans="1:42" ht="38.25">
      <c r="A206" s="9" t="s">
        <v>13</v>
      </c>
      <c r="B206" s="63" t="s">
        <v>13</v>
      </c>
      <c r="C206" s="48" t="s">
        <v>7</v>
      </c>
      <c r="D206" s="49">
        <v>1</v>
      </c>
      <c r="E206" s="49">
        <v>11</v>
      </c>
      <c r="F206" s="49">
        <v>1</v>
      </c>
      <c r="G206" s="49">
        <v>902</v>
      </c>
      <c r="H206" s="49">
        <v>12700</v>
      </c>
      <c r="I206" s="49">
        <v>83280</v>
      </c>
      <c r="J206" s="64">
        <v>240</v>
      </c>
      <c r="K206" s="23">
        <f>K207</f>
        <v>200000</v>
      </c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>
        <f>AH207</f>
        <v>197992</v>
      </c>
      <c r="AI206" s="23"/>
      <c r="AJ206" s="23"/>
      <c r="AK206" s="23"/>
      <c r="AL206" s="23"/>
      <c r="AM206" s="23">
        <f t="shared" si="12"/>
        <v>200000</v>
      </c>
      <c r="AN206" s="23"/>
      <c r="AO206" s="23"/>
      <c r="AP206" s="23">
        <f t="shared" si="12"/>
        <v>200000</v>
      </c>
    </row>
    <row r="207" spans="1:42" ht="44.25" customHeight="1">
      <c r="A207" s="9" t="s">
        <v>134</v>
      </c>
      <c r="B207" s="63" t="s">
        <v>134</v>
      </c>
      <c r="C207" s="48" t="s">
        <v>7</v>
      </c>
      <c r="D207" s="49">
        <v>1</v>
      </c>
      <c r="E207" s="49">
        <v>11</v>
      </c>
      <c r="F207" s="49">
        <v>1</v>
      </c>
      <c r="G207" s="49">
        <v>902</v>
      </c>
      <c r="H207" s="49">
        <v>12700</v>
      </c>
      <c r="I207" s="49">
        <v>83280</v>
      </c>
      <c r="J207" s="64">
        <v>244</v>
      </c>
      <c r="K207" s="23">
        <v>200000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>
        <v>-2008</v>
      </c>
      <c r="AH207" s="23">
        <f>200000+AG207</f>
        <v>197992</v>
      </c>
      <c r="AI207" s="23"/>
      <c r="AJ207" s="23"/>
      <c r="AK207" s="23"/>
      <c r="AL207" s="23"/>
      <c r="AM207" s="23">
        <v>200000</v>
      </c>
      <c r="AN207" s="23"/>
      <c r="AO207" s="23"/>
      <c r="AP207" s="23">
        <v>200000</v>
      </c>
    </row>
    <row r="208" spans="1:42" s="3" customFormat="1" ht="33.75" customHeight="1">
      <c r="A208" s="12" t="s">
        <v>129</v>
      </c>
      <c r="B208" s="59" t="s">
        <v>295</v>
      </c>
      <c r="C208" s="60" t="s">
        <v>7</v>
      </c>
      <c r="D208" s="52">
        <v>1</v>
      </c>
      <c r="E208" s="52">
        <v>11</v>
      </c>
      <c r="F208" s="52">
        <v>1</v>
      </c>
      <c r="G208" s="52">
        <v>902</v>
      </c>
      <c r="H208" s="52">
        <v>12770</v>
      </c>
      <c r="I208" s="52">
        <v>82360</v>
      </c>
      <c r="J208" s="53"/>
      <c r="K208" s="24">
        <f>K209</f>
        <v>80000</v>
      </c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>
        <f>AH209</f>
        <v>80000</v>
      </c>
      <c r="AI208" s="24"/>
      <c r="AJ208" s="24"/>
      <c r="AK208" s="24"/>
      <c r="AL208" s="24"/>
      <c r="AM208" s="24">
        <f aca="true" t="shared" si="13" ref="AM208:AP210">AM209</f>
        <v>80000</v>
      </c>
      <c r="AN208" s="24"/>
      <c r="AO208" s="24"/>
      <c r="AP208" s="24">
        <f t="shared" si="13"/>
        <v>80000</v>
      </c>
    </row>
    <row r="209" spans="1:42" ht="48.75" customHeight="1">
      <c r="A209" s="5" t="s">
        <v>133</v>
      </c>
      <c r="B209" s="63" t="s">
        <v>133</v>
      </c>
      <c r="C209" s="48" t="s">
        <v>7</v>
      </c>
      <c r="D209" s="49">
        <v>1</v>
      </c>
      <c r="E209" s="49">
        <v>11</v>
      </c>
      <c r="F209" s="49">
        <v>1</v>
      </c>
      <c r="G209" s="49">
        <v>902</v>
      </c>
      <c r="H209" s="49">
        <v>12770</v>
      </c>
      <c r="I209" s="49">
        <v>82360</v>
      </c>
      <c r="J209" s="64">
        <v>200</v>
      </c>
      <c r="K209" s="23">
        <f>K210</f>
        <v>80000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>
        <f>AH210</f>
        <v>80000</v>
      </c>
      <c r="AI209" s="23"/>
      <c r="AJ209" s="23"/>
      <c r="AK209" s="23"/>
      <c r="AL209" s="23"/>
      <c r="AM209" s="23">
        <f t="shared" si="13"/>
        <v>80000</v>
      </c>
      <c r="AN209" s="23"/>
      <c r="AO209" s="23"/>
      <c r="AP209" s="23">
        <f t="shared" si="13"/>
        <v>80000</v>
      </c>
    </row>
    <row r="210" spans="1:42" ht="48.75" customHeight="1">
      <c r="A210" s="5" t="s">
        <v>13</v>
      </c>
      <c r="B210" s="63" t="s">
        <v>13</v>
      </c>
      <c r="C210" s="48" t="s">
        <v>7</v>
      </c>
      <c r="D210" s="49">
        <v>1</v>
      </c>
      <c r="E210" s="49">
        <v>11</v>
      </c>
      <c r="F210" s="49">
        <v>1</v>
      </c>
      <c r="G210" s="49">
        <v>902</v>
      </c>
      <c r="H210" s="49">
        <v>12770</v>
      </c>
      <c r="I210" s="49">
        <v>82360</v>
      </c>
      <c r="J210" s="64">
        <v>240</v>
      </c>
      <c r="K210" s="23">
        <f>K211</f>
        <v>80000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>
        <f>AH211</f>
        <v>80000</v>
      </c>
      <c r="AI210" s="23"/>
      <c r="AJ210" s="23"/>
      <c r="AK210" s="23"/>
      <c r="AL210" s="23"/>
      <c r="AM210" s="23">
        <f t="shared" si="13"/>
        <v>80000</v>
      </c>
      <c r="AN210" s="23"/>
      <c r="AO210" s="23"/>
      <c r="AP210" s="23">
        <f t="shared" si="13"/>
        <v>80000</v>
      </c>
    </row>
    <row r="211" spans="1:42" ht="46.5" customHeight="1">
      <c r="A211" s="9" t="s">
        <v>134</v>
      </c>
      <c r="B211" s="63" t="s">
        <v>134</v>
      </c>
      <c r="C211" s="48" t="s">
        <v>7</v>
      </c>
      <c r="D211" s="49">
        <v>1</v>
      </c>
      <c r="E211" s="49">
        <v>11</v>
      </c>
      <c r="F211" s="49">
        <v>1</v>
      </c>
      <c r="G211" s="49">
        <v>902</v>
      </c>
      <c r="H211" s="49">
        <v>12770</v>
      </c>
      <c r="I211" s="49">
        <v>82360</v>
      </c>
      <c r="J211" s="64">
        <v>244</v>
      </c>
      <c r="K211" s="23">
        <v>80000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>
        <v>80000</v>
      </c>
      <c r="AI211" s="23"/>
      <c r="AJ211" s="23"/>
      <c r="AK211" s="23"/>
      <c r="AL211" s="23"/>
      <c r="AM211" s="23">
        <v>80000</v>
      </c>
      <c r="AN211" s="23"/>
      <c r="AO211" s="23"/>
      <c r="AP211" s="23">
        <v>80000</v>
      </c>
    </row>
    <row r="212" spans="1:42" s="3" customFormat="1" ht="46.5" customHeight="1">
      <c r="A212" s="10"/>
      <c r="B212" s="51" t="s">
        <v>348</v>
      </c>
      <c r="C212" s="60" t="s">
        <v>7</v>
      </c>
      <c r="D212" s="52">
        <v>1</v>
      </c>
      <c r="E212" s="52">
        <v>11</v>
      </c>
      <c r="F212" s="52">
        <v>1</v>
      </c>
      <c r="G212" s="52">
        <v>902</v>
      </c>
      <c r="H212" s="52"/>
      <c r="I212" s="52">
        <v>83390</v>
      </c>
      <c r="J212" s="53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>
        <f>AH213</f>
        <v>1000000</v>
      </c>
      <c r="AI212" s="24"/>
      <c r="AJ212" s="24"/>
      <c r="AK212" s="24"/>
      <c r="AL212" s="24"/>
      <c r="AM212" s="24"/>
      <c r="AN212" s="24"/>
      <c r="AO212" s="24"/>
      <c r="AP212" s="24"/>
    </row>
    <row r="213" spans="1:42" ht="46.5" customHeight="1">
      <c r="A213" s="9"/>
      <c r="B213" s="63" t="s">
        <v>133</v>
      </c>
      <c r="C213" s="48" t="s">
        <v>7</v>
      </c>
      <c r="D213" s="49">
        <v>1</v>
      </c>
      <c r="E213" s="49">
        <v>11</v>
      </c>
      <c r="F213" s="49">
        <v>1</v>
      </c>
      <c r="G213" s="49">
        <v>902</v>
      </c>
      <c r="H213" s="49"/>
      <c r="I213" s="49">
        <v>83390</v>
      </c>
      <c r="J213" s="64">
        <v>200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>
        <f>AH214</f>
        <v>1000000</v>
      </c>
      <c r="AI213" s="23"/>
      <c r="AJ213" s="23"/>
      <c r="AK213" s="23"/>
      <c r="AL213" s="23"/>
      <c r="AM213" s="23"/>
      <c r="AN213" s="23"/>
      <c r="AO213" s="23"/>
      <c r="AP213" s="23"/>
    </row>
    <row r="214" spans="1:42" ht="46.5" customHeight="1">
      <c r="A214" s="9"/>
      <c r="B214" s="63" t="s">
        <v>13</v>
      </c>
      <c r="C214" s="48" t="s">
        <v>7</v>
      </c>
      <c r="D214" s="49">
        <v>1</v>
      </c>
      <c r="E214" s="49">
        <v>11</v>
      </c>
      <c r="F214" s="49">
        <v>1</v>
      </c>
      <c r="G214" s="49">
        <v>902</v>
      </c>
      <c r="H214" s="49"/>
      <c r="I214" s="49">
        <v>83390</v>
      </c>
      <c r="J214" s="64">
        <v>240</v>
      </c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>
        <f>AH215</f>
        <v>1000000</v>
      </c>
      <c r="AI214" s="23"/>
      <c r="AJ214" s="23"/>
      <c r="AK214" s="23"/>
      <c r="AL214" s="23"/>
      <c r="AM214" s="23"/>
      <c r="AN214" s="23"/>
      <c r="AO214" s="23"/>
      <c r="AP214" s="23"/>
    </row>
    <row r="215" spans="1:42" ht="46.5" customHeight="1">
      <c r="A215" s="9"/>
      <c r="B215" s="63" t="s">
        <v>134</v>
      </c>
      <c r="C215" s="48" t="s">
        <v>7</v>
      </c>
      <c r="D215" s="49">
        <v>1</v>
      </c>
      <c r="E215" s="49">
        <v>11</v>
      </c>
      <c r="F215" s="49">
        <v>1</v>
      </c>
      <c r="G215" s="49">
        <v>902</v>
      </c>
      <c r="H215" s="49"/>
      <c r="I215" s="49">
        <v>83390</v>
      </c>
      <c r="J215" s="64">
        <v>244</v>
      </c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>
        <v>1000000</v>
      </c>
      <c r="AB215" s="23"/>
      <c r="AC215" s="23"/>
      <c r="AD215" s="23"/>
      <c r="AE215" s="23"/>
      <c r="AF215" s="23"/>
      <c r="AG215" s="23"/>
      <c r="AH215" s="23">
        <f>AA215</f>
        <v>1000000</v>
      </c>
      <c r="AI215" s="23"/>
      <c r="AJ215" s="23"/>
      <c r="AK215" s="23"/>
      <c r="AL215" s="23"/>
      <c r="AM215" s="23"/>
      <c r="AN215" s="23"/>
      <c r="AO215" s="23"/>
      <c r="AP215" s="23"/>
    </row>
    <row r="216" spans="1:42" ht="45.75" customHeight="1">
      <c r="A216" s="10" t="s">
        <v>226</v>
      </c>
      <c r="B216" s="59" t="s">
        <v>296</v>
      </c>
      <c r="C216" s="60" t="s">
        <v>7</v>
      </c>
      <c r="D216" s="52">
        <v>1</v>
      </c>
      <c r="E216" s="52">
        <v>11</v>
      </c>
      <c r="F216" s="52">
        <v>1</v>
      </c>
      <c r="G216" s="52">
        <v>902</v>
      </c>
      <c r="H216" s="52">
        <v>12790</v>
      </c>
      <c r="I216" s="52">
        <v>81150</v>
      </c>
      <c r="J216" s="53"/>
      <c r="K216" s="24">
        <f>K217</f>
        <v>10000</v>
      </c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>
        <f>AH217</f>
        <v>50000</v>
      </c>
      <c r="AI216" s="24"/>
      <c r="AJ216" s="24"/>
      <c r="AK216" s="24"/>
      <c r="AL216" s="24"/>
      <c r="AM216" s="23">
        <f aca="true" t="shared" si="14" ref="AM216:AP218">AM217</f>
        <v>50000</v>
      </c>
      <c r="AN216" s="23"/>
      <c r="AO216" s="23"/>
      <c r="AP216" s="23">
        <f t="shared" si="14"/>
        <v>50000</v>
      </c>
    </row>
    <row r="217" spans="1:42" ht="38.25">
      <c r="A217" s="5" t="s">
        <v>133</v>
      </c>
      <c r="B217" s="63" t="s">
        <v>133</v>
      </c>
      <c r="C217" s="48" t="s">
        <v>7</v>
      </c>
      <c r="D217" s="49">
        <v>1</v>
      </c>
      <c r="E217" s="49">
        <v>11</v>
      </c>
      <c r="F217" s="49">
        <v>1</v>
      </c>
      <c r="G217" s="49">
        <v>902</v>
      </c>
      <c r="H217" s="49">
        <v>12790</v>
      </c>
      <c r="I217" s="49">
        <v>81150</v>
      </c>
      <c r="J217" s="64">
        <v>200</v>
      </c>
      <c r="K217" s="23">
        <f>K218</f>
        <v>10000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>
        <f>AH218</f>
        <v>50000</v>
      </c>
      <c r="AI217" s="23"/>
      <c r="AJ217" s="23"/>
      <c r="AK217" s="23"/>
      <c r="AL217" s="23"/>
      <c r="AM217" s="23">
        <f t="shared" si="14"/>
        <v>50000</v>
      </c>
      <c r="AN217" s="23"/>
      <c r="AO217" s="23"/>
      <c r="AP217" s="23">
        <f t="shared" si="14"/>
        <v>50000</v>
      </c>
    </row>
    <row r="218" spans="1:42" ht="38.25">
      <c r="A218" s="5" t="s">
        <v>13</v>
      </c>
      <c r="B218" s="63" t="s">
        <v>13</v>
      </c>
      <c r="C218" s="48" t="s">
        <v>7</v>
      </c>
      <c r="D218" s="49">
        <v>1</v>
      </c>
      <c r="E218" s="49">
        <v>11</v>
      </c>
      <c r="F218" s="49">
        <v>1</v>
      </c>
      <c r="G218" s="49">
        <v>902</v>
      </c>
      <c r="H218" s="49">
        <v>12790</v>
      </c>
      <c r="I218" s="49">
        <v>81150</v>
      </c>
      <c r="J218" s="64">
        <v>240</v>
      </c>
      <c r="K218" s="23">
        <f>K219</f>
        <v>10000</v>
      </c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>
        <f>AH219</f>
        <v>50000</v>
      </c>
      <c r="AI218" s="23"/>
      <c r="AJ218" s="23"/>
      <c r="AK218" s="23"/>
      <c r="AL218" s="23"/>
      <c r="AM218" s="23">
        <f t="shared" si="14"/>
        <v>50000</v>
      </c>
      <c r="AN218" s="23"/>
      <c r="AO218" s="23"/>
      <c r="AP218" s="23">
        <f t="shared" si="14"/>
        <v>50000</v>
      </c>
    </row>
    <row r="219" spans="1:42" ht="38.25">
      <c r="A219" s="9" t="s">
        <v>134</v>
      </c>
      <c r="B219" s="63" t="s">
        <v>134</v>
      </c>
      <c r="C219" s="48" t="s">
        <v>7</v>
      </c>
      <c r="D219" s="49">
        <v>1</v>
      </c>
      <c r="E219" s="49">
        <v>11</v>
      </c>
      <c r="F219" s="49">
        <v>1</v>
      </c>
      <c r="G219" s="49">
        <v>902</v>
      </c>
      <c r="H219" s="49">
        <v>12790</v>
      </c>
      <c r="I219" s="49">
        <v>81150</v>
      </c>
      <c r="J219" s="64">
        <v>244</v>
      </c>
      <c r="K219" s="23">
        <v>10000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>
        <v>50000</v>
      </c>
      <c r="AI219" s="23"/>
      <c r="AJ219" s="23"/>
      <c r="AK219" s="23"/>
      <c r="AL219" s="23"/>
      <c r="AM219" s="23">
        <v>50000</v>
      </c>
      <c r="AN219" s="23"/>
      <c r="AO219" s="23"/>
      <c r="AP219" s="23">
        <v>50000</v>
      </c>
    </row>
    <row r="220" spans="1:42" s="3" customFormat="1" ht="24.75" customHeight="1">
      <c r="A220" s="10" t="s">
        <v>125</v>
      </c>
      <c r="B220" s="59" t="s">
        <v>297</v>
      </c>
      <c r="C220" s="60" t="s">
        <v>7</v>
      </c>
      <c r="D220" s="52">
        <v>1</v>
      </c>
      <c r="E220" s="52">
        <v>11</v>
      </c>
      <c r="F220" s="52">
        <v>1</v>
      </c>
      <c r="G220" s="52">
        <v>902</v>
      </c>
      <c r="H220" s="52">
        <v>12800</v>
      </c>
      <c r="I220" s="52">
        <v>82400</v>
      </c>
      <c r="J220" s="53"/>
      <c r="K220" s="24">
        <f>K221+K224</f>
        <v>1000000</v>
      </c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>
        <f>AH221+AH224</f>
        <v>3346000</v>
      </c>
      <c r="AI220" s="24"/>
      <c r="AJ220" s="24"/>
      <c r="AK220" s="24"/>
      <c r="AL220" s="24"/>
      <c r="AM220" s="24">
        <f>AM221+AM224</f>
        <v>1150000</v>
      </c>
      <c r="AN220" s="24"/>
      <c r="AO220" s="24"/>
      <c r="AP220" s="24">
        <f>AP221+AP224</f>
        <v>1150000</v>
      </c>
    </row>
    <row r="221" spans="1:42" ht="38.25">
      <c r="A221" s="9" t="s">
        <v>133</v>
      </c>
      <c r="B221" s="63" t="s">
        <v>133</v>
      </c>
      <c r="C221" s="48" t="s">
        <v>7</v>
      </c>
      <c r="D221" s="49">
        <v>1</v>
      </c>
      <c r="E221" s="49">
        <v>11</v>
      </c>
      <c r="F221" s="49">
        <v>1</v>
      </c>
      <c r="G221" s="49">
        <v>902</v>
      </c>
      <c r="H221" s="49">
        <v>12800</v>
      </c>
      <c r="I221" s="49">
        <v>82400</v>
      </c>
      <c r="J221" s="64">
        <v>200</v>
      </c>
      <c r="K221" s="23">
        <f>K222</f>
        <v>1000000</v>
      </c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>
        <f>AH222</f>
        <v>1732000</v>
      </c>
      <c r="AI221" s="23"/>
      <c r="AJ221" s="23"/>
      <c r="AK221" s="23"/>
      <c r="AL221" s="23"/>
      <c r="AM221" s="23">
        <f>AM222</f>
        <v>1150000</v>
      </c>
      <c r="AN221" s="23"/>
      <c r="AO221" s="23"/>
      <c r="AP221" s="23">
        <f>AP222</f>
        <v>1150000</v>
      </c>
    </row>
    <row r="222" spans="1:42" ht="38.25">
      <c r="A222" s="9" t="s">
        <v>13</v>
      </c>
      <c r="B222" s="63" t="s">
        <v>13</v>
      </c>
      <c r="C222" s="48" t="s">
        <v>7</v>
      </c>
      <c r="D222" s="49">
        <v>1</v>
      </c>
      <c r="E222" s="49">
        <v>11</v>
      </c>
      <c r="F222" s="49">
        <v>1</v>
      </c>
      <c r="G222" s="49">
        <v>902</v>
      </c>
      <c r="H222" s="49">
        <v>12800</v>
      </c>
      <c r="I222" s="49">
        <v>82400</v>
      </c>
      <c r="J222" s="64">
        <v>240</v>
      </c>
      <c r="K222" s="23">
        <f>K223</f>
        <v>1000000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>
        <f>AH223</f>
        <v>1732000</v>
      </c>
      <c r="AI222" s="23"/>
      <c r="AJ222" s="23"/>
      <c r="AK222" s="23"/>
      <c r="AL222" s="23"/>
      <c r="AM222" s="23">
        <f>AM223</f>
        <v>1150000</v>
      </c>
      <c r="AN222" s="23"/>
      <c r="AO222" s="23"/>
      <c r="AP222" s="23">
        <f>AP223</f>
        <v>1150000</v>
      </c>
    </row>
    <row r="223" spans="1:42" ht="38.25">
      <c r="A223" s="9" t="s">
        <v>134</v>
      </c>
      <c r="B223" s="63" t="s">
        <v>134</v>
      </c>
      <c r="C223" s="48" t="s">
        <v>7</v>
      </c>
      <c r="D223" s="49">
        <v>1</v>
      </c>
      <c r="E223" s="49">
        <v>11</v>
      </c>
      <c r="F223" s="49">
        <v>1</v>
      </c>
      <c r="G223" s="49">
        <v>902</v>
      </c>
      <c r="H223" s="49">
        <v>12800</v>
      </c>
      <c r="I223" s="49">
        <v>82400</v>
      </c>
      <c r="J223" s="64">
        <v>244</v>
      </c>
      <c r="K223" s="23">
        <v>1000000</v>
      </c>
      <c r="L223" s="23">
        <v>700000</v>
      </c>
      <c r="M223" s="23"/>
      <c r="N223" s="23"/>
      <c r="O223" s="23">
        <v>100000</v>
      </c>
      <c r="P223" s="23">
        <v>0</v>
      </c>
      <c r="Q223" s="23">
        <v>400000</v>
      </c>
      <c r="R223" s="23"/>
      <c r="S223" s="23">
        <v>264438.8</v>
      </c>
      <c r="T223" s="23">
        <v>1220011</v>
      </c>
      <c r="U223" s="23">
        <v>-500000</v>
      </c>
      <c r="V223" s="23">
        <v>740000</v>
      </c>
      <c r="W223" s="23"/>
      <c r="X223" s="23"/>
      <c r="Y223" s="23">
        <v>-50000</v>
      </c>
      <c r="Z223" s="23"/>
      <c r="AA223" s="23">
        <v>320000</v>
      </c>
      <c r="AB223" s="23"/>
      <c r="AC223" s="23"/>
      <c r="AD223" s="23">
        <v>310000</v>
      </c>
      <c r="AE223" s="23"/>
      <c r="AF223" s="23">
        <v>2000</v>
      </c>
      <c r="AG223" s="23"/>
      <c r="AH223" s="68">
        <f>1150000+Y223+AA223+AD223+AF223</f>
        <v>1732000</v>
      </c>
      <c r="AI223" s="68"/>
      <c r="AJ223" s="68"/>
      <c r="AK223" s="68"/>
      <c r="AL223" s="68"/>
      <c r="AM223" s="23">
        <v>1150000</v>
      </c>
      <c r="AN223" s="23"/>
      <c r="AO223" s="23"/>
      <c r="AP223" s="23">
        <v>1150000</v>
      </c>
    </row>
    <row r="224" spans="1:42" ht="38.25">
      <c r="A224" s="9" t="s">
        <v>66</v>
      </c>
      <c r="B224" s="63" t="s">
        <v>66</v>
      </c>
      <c r="C224" s="48" t="s">
        <v>7</v>
      </c>
      <c r="D224" s="49">
        <v>1</v>
      </c>
      <c r="E224" s="49">
        <v>11</v>
      </c>
      <c r="F224" s="49">
        <v>1</v>
      </c>
      <c r="G224" s="49">
        <v>902</v>
      </c>
      <c r="H224" s="49">
        <v>12800</v>
      </c>
      <c r="I224" s="49">
        <v>82400</v>
      </c>
      <c r="J224" s="64">
        <v>600</v>
      </c>
      <c r="K224" s="23">
        <f>K225</f>
        <v>0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>
        <f>AH225</f>
        <v>1614000</v>
      </c>
      <c r="AI224" s="23"/>
      <c r="AJ224" s="23"/>
      <c r="AK224" s="23"/>
      <c r="AL224" s="23"/>
      <c r="AM224" s="23">
        <f>AM225</f>
        <v>0</v>
      </c>
      <c r="AN224" s="23"/>
      <c r="AO224" s="23"/>
      <c r="AP224" s="23">
        <f>AP225</f>
        <v>0</v>
      </c>
    </row>
    <row r="225" spans="1:42" ht="12.75">
      <c r="A225" s="9" t="s">
        <v>49</v>
      </c>
      <c r="B225" s="63" t="s">
        <v>49</v>
      </c>
      <c r="C225" s="48" t="s">
        <v>7</v>
      </c>
      <c r="D225" s="49">
        <v>1</v>
      </c>
      <c r="E225" s="49">
        <v>11</v>
      </c>
      <c r="F225" s="49">
        <v>1</v>
      </c>
      <c r="G225" s="49">
        <v>902</v>
      </c>
      <c r="H225" s="49">
        <v>12800</v>
      </c>
      <c r="I225" s="49">
        <v>82400</v>
      </c>
      <c r="J225" s="64">
        <v>610</v>
      </c>
      <c r="K225" s="23">
        <f>K226</f>
        <v>0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>
        <f>AH226</f>
        <v>1614000</v>
      </c>
      <c r="AI225" s="23"/>
      <c r="AJ225" s="23"/>
      <c r="AK225" s="23"/>
      <c r="AL225" s="23"/>
      <c r="AM225" s="23">
        <f>AM226</f>
        <v>0</v>
      </c>
      <c r="AN225" s="23"/>
      <c r="AO225" s="23"/>
      <c r="AP225" s="23">
        <f>AP226</f>
        <v>0</v>
      </c>
    </row>
    <row r="226" spans="1:42" ht="25.5">
      <c r="A226" s="9" t="s">
        <v>81</v>
      </c>
      <c r="B226" s="63" t="s">
        <v>81</v>
      </c>
      <c r="C226" s="48" t="s">
        <v>7</v>
      </c>
      <c r="D226" s="49">
        <v>1</v>
      </c>
      <c r="E226" s="49">
        <v>11</v>
      </c>
      <c r="F226" s="49">
        <v>1</v>
      </c>
      <c r="G226" s="49">
        <v>902</v>
      </c>
      <c r="H226" s="49">
        <v>12800</v>
      </c>
      <c r="I226" s="49">
        <v>82400</v>
      </c>
      <c r="J226" s="64">
        <v>612</v>
      </c>
      <c r="K226" s="23">
        <v>0</v>
      </c>
      <c r="L226" s="23"/>
      <c r="M226" s="23"/>
      <c r="N226" s="23"/>
      <c r="O226" s="23"/>
      <c r="P226" s="23"/>
      <c r="Q226" s="23">
        <v>139700</v>
      </c>
      <c r="R226" s="23"/>
      <c r="S226" s="23"/>
      <c r="T226" s="23"/>
      <c r="U226" s="23">
        <v>500000</v>
      </c>
      <c r="V226" s="23"/>
      <c r="W226" s="23"/>
      <c r="X226" s="23"/>
      <c r="Y226" s="23">
        <v>50000</v>
      </c>
      <c r="Z226" s="23"/>
      <c r="AA226" s="23">
        <v>680000</v>
      </c>
      <c r="AB226" s="23"/>
      <c r="AC226" s="23"/>
      <c r="AD226" s="23">
        <v>540000</v>
      </c>
      <c r="AE226" s="23">
        <v>344000</v>
      </c>
      <c r="AF226" s="23"/>
      <c r="AG226" s="23"/>
      <c r="AH226" s="23">
        <f>Y226+AA226+AD226+AE226</f>
        <v>1614000</v>
      </c>
      <c r="AI226" s="23"/>
      <c r="AJ226" s="23"/>
      <c r="AK226" s="23"/>
      <c r="AL226" s="23"/>
      <c r="AM226" s="23">
        <v>0</v>
      </c>
      <c r="AN226" s="23"/>
      <c r="AO226" s="23"/>
      <c r="AP226" s="23">
        <v>0</v>
      </c>
    </row>
    <row r="227" spans="1:42" s="3" customFormat="1" ht="31.5" customHeight="1">
      <c r="A227" s="14" t="s">
        <v>112</v>
      </c>
      <c r="B227" s="59" t="s">
        <v>298</v>
      </c>
      <c r="C227" s="60" t="s">
        <v>7</v>
      </c>
      <c r="D227" s="52">
        <v>1</v>
      </c>
      <c r="E227" s="52">
        <v>11</v>
      </c>
      <c r="F227" s="52">
        <v>1</v>
      </c>
      <c r="G227" s="52">
        <v>902</v>
      </c>
      <c r="H227" s="52">
        <v>12850</v>
      </c>
      <c r="I227" s="52">
        <v>82450</v>
      </c>
      <c r="J227" s="57" t="s">
        <v>0</v>
      </c>
      <c r="K227" s="24">
        <f>K228</f>
        <v>3667818</v>
      </c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24">
        <f>AH228</f>
        <v>4482517.7299999995</v>
      </c>
      <c r="AI227" s="24"/>
      <c r="AJ227" s="24"/>
      <c r="AK227" s="24"/>
      <c r="AL227" s="24"/>
      <c r="AM227" s="24">
        <f aca="true" t="shared" si="15" ref="AM227:AP229">AM228</f>
        <v>4434499.29</v>
      </c>
      <c r="AN227" s="24"/>
      <c r="AO227" s="24"/>
      <c r="AP227" s="24">
        <f t="shared" si="15"/>
        <v>4611879.24</v>
      </c>
    </row>
    <row r="228" spans="1:42" ht="25.5">
      <c r="A228" s="5" t="s">
        <v>28</v>
      </c>
      <c r="B228" s="63" t="s">
        <v>28</v>
      </c>
      <c r="C228" s="48" t="s">
        <v>7</v>
      </c>
      <c r="D228" s="49">
        <v>1</v>
      </c>
      <c r="E228" s="49">
        <v>11</v>
      </c>
      <c r="F228" s="49">
        <v>1</v>
      </c>
      <c r="G228" s="49">
        <v>902</v>
      </c>
      <c r="H228" s="49">
        <v>12850</v>
      </c>
      <c r="I228" s="49">
        <v>82450</v>
      </c>
      <c r="J228" s="64" t="s">
        <v>29</v>
      </c>
      <c r="K228" s="23">
        <f>K229</f>
        <v>3667818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>
        <f>AH229</f>
        <v>4482517.7299999995</v>
      </c>
      <c r="AI228" s="23"/>
      <c r="AJ228" s="23"/>
      <c r="AK228" s="23"/>
      <c r="AL228" s="23"/>
      <c r="AM228" s="23">
        <f t="shared" si="15"/>
        <v>4434499.29</v>
      </c>
      <c r="AN228" s="23"/>
      <c r="AO228" s="23"/>
      <c r="AP228" s="23">
        <f t="shared" si="15"/>
        <v>4611879.24</v>
      </c>
    </row>
    <row r="229" spans="1:42" ht="38.25">
      <c r="A229" s="5" t="s">
        <v>78</v>
      </c>
      <c r="B229" s="63" t="s">
        <v>78</v>
      </c>
      <c r="C229" s="48" t="s">
        <v>7</v>
      </c>
      <c r="D229" s="49">
        <v>1</v>
      </c>
      <c r="E229" s="49">
        <v>11</v>
      </c>
      <c r="F229" s="49">
        <v>1</v>
      </c>
      <c r="G229" s="49">
        <v>902</v>
      </c>
      <c r="H229" s="49">
        <v>12850</v>
      </c>
      <c r="I229" s="49">
        <v>82450</v>
      </c>
      <c r="J229" s="64">
        <v>320</v>
      </c>
      <c r="K229" s="23">
        <f>K230</f>
        <v>3667818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>
        <f>AH230</f>
        <v>4482517.7299999995</v>
      </c>
      <c r="AI229" s="23"/>
      <c r="AJ229" s="23"/>
      <c r="AK229" s="23"/>
      <c r="AL229" s="23"/>
      <c r="AM229" s="23">
        <f t="shared" si="15"/>
        <v>4434499.29</v>
      </c>
      <c r="AN229" s="23"/>
      <c r="AO229" s="23"/>
      <c r="AP229" s="23">
        <f t="shared" si="15"/>
        <v>4611879.24</v>
      </c>
    </row>
    <row r="230" spans="1:42" ht="38.25">
      <c r="A230" s="5" t="s">
        <v>31</v>
      </c>
      <c r="B230" s="63" t="s">
        <v>31</v>
      </c>
      <c r="C230" s="48" t="s">
        <v>7</v>
      </c>
      <c r="D230" s="49">
        <v>1</v>
      </c>
      <c r="E230" s="49">
        <v>11</v>
      </c>
      <c r="F230" s="49">
        <v>1</v>
      </c>
      <c r="G230" s="49">
        <v>902</v>
      </c>
      <c r="H230" s="49">
        <v>12850</v>
      </c>
      <c r="I230" s="49">
        <v>82450</v>
      </c>
      <c r="J230" s="64" t="s">
        <v>32</v>
      </c>
      <c r="K230" s="23">
        <v>3667818</v>
      </c>
      <c r="L230" s="23"/>
      <c r="M230" s="23"/>
      <c r="N230" s="23"/>
      <c r="O230" s="23"/>
      <c r="P230" s="23"/>
      <c r="Q230" s="23"/>
      <c r="R230" s="23"/>
      <c r="S230" s="23"/>
      <c r="T230" s="23">
        <v>703811.5</v>
      </c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>
        <v>218576.06</v>
      </c>
      <c r="AG230" s="23"/>
      <c r="AH230" s="23">
        <f>4263941.67+AF230</f>
        <v>4482517.7299999995</v>
      </c>
      <c r="AI230" s="23"/>
      <c r="AJ230" s="23"/>
      <c r="AK230" s="23"/>
      <c r="AL230" s="23"/>
      <c r="AM230" s="23">
        <v>4434499.29</v>
      </c>
      <c r="AN230" s="23"/>
      <c r="AO230" s="23"/>
      <c r="AP230" s="23">
        <v>4611879.24</v>
      </c>
    </row>
    <row r="231" spans="1:42" s="3" customFormat="1" ht="63.75" hidden="1">
      <c r="A231" s="10" t="s">
        <v>143</v>
      </c>
      <c r="B231" s="51" t="s">
        <v>143</v>
      </c>
      <c r="C231" s="60" t="s">
        <v>7</v>
      </c>
      <c r="D231" s="52">
        <v>1</v>
      </c>
      <c r="E231" s="52">
        <v>11</v>
      </c>
      <c r="F231" s="52">
        <v>1</v>
      </c>
      <c r="G231" s="52">
        <v>902</v>
      </c>
      <c r="H231" s="52">
        <v>12880</v>
      </c>
      <c r="I231" s="52">
        <v>12880</v>
      </c>
      <c r="J231" s="53"/>
      <c r="K231" s="24">
        <f>K232</f>
        <v>0</v>
      </c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>
        <f>AH232</f>
        <v>0</v>
      </c>
      <c r="AI231" s="24"/>
      <c r="AJ231" s="24"/>
      <c r="AK231" s="24"/>
      <c r="AL231" s="24"/>
      <c r="AM231" s="24">
        <f aca="true" t="shared" si="16" ref="AM231:AP233">AM232</f>
        <v>0</v>
      </c>
      <c r="AN231" s="24"/>
      <c r="AO231" s="24"/>
      <c r="AP231" s="24">
        <f t="shared" si="16"/>
        <v>0</v>
      </c>
    </row>
    <row r="232" spans="1:42" ht="12.75" hidden="1">
      <c r="A232" s="5" t="s">
        <v>15</v>
      </c>
      <c r="B232" s="63" t="s">
        <v>15</v>
      </c>
      <c r="C232" s="48" t="s">
        <v>7</v>
      </c>
      <c r="D232" s="49">
        <v>1</v>
      </c>
      <c r="E232" s="49">
        <v>11</v>
      </c>
      <c r="F232" s="49">
        <v>1</v>
      </c>
      <c r="G232" s="49">
        <v>902</v>
      </c>
      <c r="H232" s="49">
        <v>12880</v>
      </c>
      <c r="I232" s="49">
        <v>12880</v>
      </c>
      <c r="J232" s="64">
        <v>800</v>
      </c>
      <c r="K232" s="23">
        <f>K233</f>
        <v>0</v>
      </c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>
        <f>AH233</f>
        <v>0</v>
      </c>
      <c r="AI232" s="23"/>
      <c r="AJ232" s="23"/>
      <c r="AK232" s="23"/>
      <c r="AL232" s="23"/>
      <c r="AM232" s="23">
        <f t="shared" si="16"/>
        <v>0</v>
      </c>
      <c r="AN232" s="23"/>
      <c r="AO232" s="23"/>
      <c r="AP232" s="23">
        <f t="shared" si="16"/>
        <v>0</v>
      </c>
    </row>
    <row r="233" spans="1:42" ht="12.75" hidden="1">
      <c r="A233" s="5" t="s">
        <v>200</v>
      </c>
      <c r="B233" s="63" t="s">
        <v>200</v>
      </c>
      <c r="C233" s="48" t="s">
        <v>7</v>
      </c>
      <c r="D233" s="49">
        <v>1</v>
      </c>
      <c r="E233" s="49">
        <v>11</v>
      </c>
      <c r="F233" s="49">
        <v>1</v>
      </c>
      <c r="G233" s="49">
        <v>902</v>
      </c>
      <c r="H233" s="49">
        <v>12880</v>
      </c>
      <c r="I233" s="49">
        <v>12880</v>
      </c>
      <c r="J233" s="64">
        <v>830</v>
      </c>
      <c r="K233" s="23">
        <f>K234</f>
        <v>0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>
        <f>AH234</f>
        <v>0</v>
      </c>
      <c r="AI233" s="23"/>
      <c r="AJ233" s="23"/>
      <c r="AK233" s="23"/>
      <c r="AL233" s="23"/>
      <c r="AM233" s="23">
        <f t="shared" si="16"/>
        <v>0</v>
      </c>
      <c r="AN233" s="23"/>
      <c r="AO233" s="23"/>
      <c r="AP233" s="23">
        <f t="shared" si="16"/>
        <v>0</v>
      </c>
    </row>
    <row r="234" spans="1:42" ht="127.5" hidden="1">
      <c r="A234" s="5" t="s">
        <v>201</v>
      </c>
      <c r="B234" s="63" t="s">
        <v>201</v>
      </c>
      <c r="C234" s="48" t="s">
        <v>7</v>
      </c>
      <c r="D234" s="49">
        <v>1</v>
      </c>
      <c r="E234" s="49">
        <v>11</v>
      </c>
      <c r="F234" s="49">
        <v>1</v>
      </c>
      <c r="G234" s="49">
        <v>902</v>
      </c>
      <c r="H234" s="49">
        <v>12880</v>
      </c>
      <c r="I234" s="49">
        <v>12880</v>
      </c>
      <c r="J234" s="64">
        <v>831</v>
      </c>
      <c r="K234" s="23">
        <v>0</v>
      </c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>
        <v>0</v>
      </c>
      <c r="AI234" s="23"/>
      <c r="AJ234" s="23"/>
      <c r="AK234" s="23"/>
      <c r="AL234" s="23"/>
      <c r="AM234" s="23">
        <v>0</v>
      </c>
      <c r="AN234" s="23"/>
      <c r="AO234" s="23"/>
      <c r="AP234" s="23">
        <v>0</v>
      </c>
    </row>
    <row r="235" spans="1:42" s="3" customFormat="1" ht="26.25" customHeight="1">
      <c r="A235" s="11" t="s">
        <v>123</v>
      </c>
      <c r="B235" s="59" t="s">
        <v>299</v>
      </c>
      <c r="C235" s="60" t="s">
        <v>7</v>
      </c>
      <c r="D235" s="52">
        <v>1</v>
      </c>
      <c r="E235" s="52">
        <v>11</v>
      </c>
      <c r="F235" s="52">
        <v>1</v>
      </c>
      <c r="G235" s="52">
        <v>902</v>
      </c>
      <c r="H235" s="52">
        <v>12910</v>
      </c>
      <c r="I235" s="52">
        <v>82300</v>
      </c>
      <c r="J235" s="53"/>
      <c r="K235" s="24">
        <f>K236+K239</f>
        <v>500000</v>
      </c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>
        <f>AH236+AH239</f>
        <v>550000</v>
      </c>
      <c r="AI235" s="24"/>
      <c r="AJ235" s="24"/>
      <c r="AK235" s="24"/>
      <c r="AL235" s="24"/>
      <c r="AM235" s="24">
        <f>AM236+AM239</f>
        <v>500000</v>
      </c>
      <c r="AN235" s="24"/>
      <c r="AO235" s="24"/>
      <c r="AP235" s="24">
        <f>AP236+AP239</f>
        <v>500000</v>
      </c>
    </row>
    <row r="236" spans="1:42" ht="38.25">
      <c r="A236" s="5" t="s">
        <v>133</v>
      </c>
      <c r="B236" s="63" t="s">
        <v>133</v>
      </c>
      <c r="C236" s="48" t="s">
        <v>7</v>
      </c>
      <c r="D236" s="49">
        <v>1</v>
      </c>
      <c r="E236" s="49">
        <v>11</v>
      </c>
      <c r="F236" s="49">
        <v>1</v>
      </c>
      <c r="G236" s="49">
        <v>902</v>
      </c>
      <c r="H236" s="49">
        <v>12910</v>
      </c>
      <c r="I236" s="49">
        <v>82300</v>
      </c>
      <c r="J236" s="64" t="s">
        <v>12</v>
      </c>
      <c r="K236" s="23">
        <f>K237</f>
        <v>449000</v>
      </c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>
        <f>AH237</f>
        <v>499000</v>
      </c>
      <c r="AI236" s="23"/>
      <c r="AJ236" s="23"/>
      <c r="AK236" s="23"/>
      <c r="AL236" s="23"/>
      <c r="AM236" s="23">
        <f>AM237</f>
        <v>449000</v>
      </c>
      <c r="AN236" s="23"/>
      <c r="AO236" s="23"/>
      <c r="AP236" s="23">
        <f>AP237</f>
        <v>449000</v>
      </c>
    </row>
    <row r="237" spans="1:42" ht="38.25">
      <c r="A237" s="5" t="s">
        <v>13</v>
      </c>
      <c r="B237" s="63" t="s">
        <v>13</v>
      </c>
      <c r="C237" s="48" t="s">
        <v>7</v>
      </c>
      <c r="D237" s="49">
        <v>1</v>
      </c>
      <c r="E237" s="49">
        <v>11</v>
      </c>
      <c r="F237" s="49">
        <v>1</v>
      </c>
      <c r="G237" s="49">
        <v>902</v>
      </c>
      <c r="H237" s="49">
        <v>12910</v>
      </c>
      <c r="I237" s="49">
        <v>82300</v>
      </c>
      <c r="J237" s="64" t="s">
        <v>14</v>
      </c>
      <c r="K237" s="23">
        <f>K238</f>
        <v>449000</v>
      </c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>
        <f>AH238</f>
        <v>499000</v>
      </c>
      <c r="AI237" s="23"/>
      <c r="AJ237" s="23"/>
      <c r="AK237" s="23"/>
      <c r="AL237" s="23"/>
      <c r="AM237" s="23">
        <f>AM238</f>
        <v>449000</v>
      </c>
      <c r="AN237" s="23"/>
      <c r="AO237" s="23"/>
      <c r="AP237" s="23">
        <f>AP238</f>
        <v>449000</v>
      </c>
    </row>
    <row r="238" spans="1:42" ht="38.25">
      <c r="A238" s="5" t="s">
        <v>134</v>
      </c>
      <c r="B238" s="63" t="s">
        <v>134</v>
      </c>
      <c r="C238" s="48" t="s">
        <v>7</v>
      </c>
      <c r="D238" s="49">
        <v>1</v>
      </c>
      <c r="E238" s="49">
        <v>11</v>
      </c>
      <c r="F238" s="49">
        <v>1</v>
      </c>
      <c r="G238" s="49">
        <v>902</v>
      </c>
      <c r="H238" s="49">
        <v>12910</v>
      </c>
      <c r="I238" s="49">
        <v>82300</v>
      </c>
      <c r="J238" s="64">
        <v>244</v>
      </c>
      <c r="K238" s="23">
        <v>449000</v>
      </c>
      <c r="L238" s="23"/>
      <c r="M238" s="23"/>
      <c r="N238" s="23"/>
      <c r="O238" s="23"/>
      <c r="P238" s="23"/>
      <c r="Q238" s="23">
        <v>50000</v>
      </c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>
        <v>50000</v>
      </c>
      <c r="AH238" s="23">
        <f>449000+AG238</f>
        <v>499000</v>
      </c>
      <c r="AI238" s="23"/>
      <c r="AJ238" s="23"/>
      <c r="AK238" s="23"/>
      <c r="AL238" s="23"/>
      <c r="AM238" s="23">
        <v>449000</v>
      </c>
      <c r="AN238" s="23"/>
      <c r="AO238" s="23"/>
      <c r="AP238" s="23">
        <v>449000</v>
      </c>
    </row>
    <row r="239" spans="1:42" ht="12.75">
      <c r="A239" s="5" t="s">
        <v>15</v>
      </c>
      <c r="B239" s="63" t="s">
        <v>15</v>
      </c>
      <c r="C239" s="48" t="s">
        <v>7</v>
      </c>
      <c r="D239" s="49">
        <v>1</v>
      </c>
      <c r="E239" s="49">
        <v>11</v>
      </c>
      <c r="F239" s="49">
        <v>1</v>
      </c>
      <c r="G239" s="49">
        <v>902</v>
      </c>
      <c r="H239" s="49">
        <v>12910</v>
      </c>
      <c r="I239" s="49">
        <v>82300</v>
      </c>
      <c r="J239" s="64">
        <v>800</v>
      </c>
      <c r="K239" s="23">
        <f>K240+K242</f>
        <v>51000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>
        <f>AH240+AH242</f>
        <v>51000</v>
      </c>
      <c r="AI239" s="23"/>
      <c r="AJ239" s="23"/>
      <c r="AK239" s="23"/>
      <c r="AL239" s="23"/>
      <c r="AM239" s="23">
        <f>AM240+AM242</f>
        <v>51000</v>
      </c>
      <c r="AN239" s="23"/>
      <c r="AO239" s="23"/>
      <c r="AP239" s="23">
        <f>AP240+AP242</f>
        <v>51000</v>
      </c>
    </row>
    <row r="240" spans="1:42" ht="12.75" hidden="1">
      <c r="A240" s="5" t="s">
        <v>200</v>
      </c>
      <c r="B240" s="63" t="s">
        <v>200</v>
      </c>
      <c r="C240" s="48" t="s">
        <v>7</v>
      </c>
      <c r="D240" s="49">
        <v>1</v>
      </c>
      <c r="E240" s="49">
        <v>11</v>
      </c>
      <c r="F240" s="49">
        <v>1</v>
      </c>
      <c r="G240" s="49">
        <v>902</v>
      </c>
      <c r="H240" s="49">
        <v>12910</v>
      </c>
      <c r="I240" s="49">
        <v>82300</v>
      </c>
      <c r="J240" s="64">
        <v>830</v>
      </c>
      <c r="K240" s="23">
        <f>K241</f>
        <v>0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>
        <f>AH241</f>
        <v>0</v>
      </c>
      <c r="AI240" s="23"/>
      <c r="AJ240" s="23"/>
      <c r="AK240" s="23"/>
      <c r="AL240" s="23"/>
      <c r="AM240" s="23">
        <f>AM241</f>
        <v>0</v>
      </c>
      <c r="AN240" s="23"/>
      <c r="AO240" s="23"/>
      <c r="AP240" s="23">
        <f>AP241</f>
        <v>0</v>
      </c>
    </row>
    <row r="241" spans="1:42" ht="127.5" hidden="1">
      <c r="A241" s="5" t="s">
        <v>201</v>
      </c>
      <c r="B241" s="63" t="s">
        <v>201</v>
      </c>
      <c r="C241" s="48" t="s">
        <v>7</v>
      </c>
      <c r="D241" s="49">
        <v>1</v>
      </c>
      <c r="E241" s="49">
        <v>11</v>
      </c>
      <c r="F241" s="49">
        <v>1</v>
      </c>
      <c r="G241" s="49">
        <v>902</v>
      </c>
      <c r="H241" s="49">
        <v>12910</v>
      </c>
      <c r="I241" s="49">
        <v>82300</v>
      </c>
      <c r="J241" s="64">
        <v>831</v>
      </c>
      <c r="K241" s="23">
        <v>0</v>
      </c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>
        <v>0</v>
      </c>
      <c r="AI241" s="23"/>
      <c r="AJ241" s="23"/>
      <c r="AK241" s="23"/>
      <c r="AL241" s="23"/>
      <c r="AM241" s="23">
        <v>0</v>
      </c>
      <c r="AN241" s="23"/>
      <c r="AO241" s="23"/>
      <c r="AP241" s="23">
        <v>0</v>
      </c>
    </row>
    <row r="242" spans="1:42" ht="12.75">
      <c r="A242" s="5" t="s">
        <v>217</v>
      </c>
      <c r="B242" s="63" t="s">
        <v>217</v>
      </c>
      <c r="C242" s="48" t="s">
        <v>7</v>
      </c>
      <c r="D242" s="49">
        <v>1</v>
      </c>
      <c r="E242" s="49">
        <v>11</v>
      </c>
      <c r="F242" s="49">
        <v>1</v>
      </c>
      <c r="G242" s="49">
        <v>902</v>
      </c>
      <c r="H242" s="49">
        <v>12910</v>
      </c>
      <c r="I242" s="49">
        <v>82300</v>
      </c>
      <c r="J242" s="64">
        <v>850</v>
      </c>
      <c r="K242" s="23">
        <f>K243</f>
        <v>51000</v>
      </c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>
        <f>AH243</f>
        <v>51000</v>
      </c>
      <c r="AI242" s="23"/>
      <c r="AJ242" s="23"/>
      <c r="AK242" s="23"/>
      <c r="AL242" s="23"/>
      <c r="AM242" s="23">
        <f>AM243</f>
        <v>51000</v>
      </c>
      <c r="AN242" s="23"/>
      <c r="AO242" s="23"/>
      <c r="AP242" s="23">
        <f>AP243</f>
        <v>51000</v>
      </c>
    </row>
    <row r="243" spans="1:42" ht="12.75">
      <c r="A243" s="4" t="s">
        <v>216</v>
      </c>
      <c r="B243" s="63" t="s">
        <v>216</v>
      </c>
      <c r="C243" s="48" t="s">
        <v>7</v>
      </c>
      <c r="D243" s="49">
        <v>1</v>
      </c>
      <c r="E243" s="49">
        <v>11</v>
      </c>
      <c r="F243" s="49">
        <v>1</v>
      </c>
      <c r="G243" s="49">
        <v>902</v>
      </c>
      <c r="H243" s="49">
        <v>12910</v>
      </c>
      <c r="I243" s="49">
        <v>82300</v>
      </c>
      <c r="J243" s="64">
        <v>853</v>
      </c>
      <c r="K243" s="23">
        <v>51000</v>
      </c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>
        <v>51000</v>
      </c>
      <c r="AI243" s="23"/>
      <c r="AJ243" s="23"/>
      <c r="AK243" s="23"/>
      <c r="AL243" s="23"/>
      <c r="AM243" s="23">
        <v>51000</v>
      </c>
      <c r="AN243" s="23"/>
      <c r="AO243" s="23"/>
      <c r="AP243" s="23">
        <v>51000</v>
      </c>
    </row>
    <row r="244" spans="1:42" s="3" customFormat="1" ht="32.25" customHeight="1">
      <c r="A244" s="32"/>
      <c r="B244" s="69" t="s">
        <v>322</v>
      </c>
      <c r="C244" s="60" t="s">
        <v>7</v>
      </c>
      <c r="D244" s="52">
        <v>1</v>
      </c>
      <c r="E244" s="52">
        <v>11</v>
      </c>
      <c r="F244" s="52">
        <v>1</v>
      </c>
      <c r="G244" s="52">
        <v>902</v>
      </c>
      <c r="H244" s="52"/>
      <c r="I244" s="52">
        <v>83250</v>
      </c>
      <c r="J244" s="53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>
        <f>AH245</f>
        <v>0</v>
      </c>
      <c r="AI244" s="24"/>
      <c r="AJ244" s="24"/>
      <c r="AK244" s="24"/>
      <c r="AL244" s="24"/>
      <c r="AM244" s="24">
        <f aca="true" t="shared" si="17" ref="AM244:AP246">AM245</f>
        <v>50000</v>
      </c>
      <c r="AN244" s="24"/>
      <c r="AO244" s="24"/>
      <c r="AP244" s="24">
        <f t="shared" si="17"/>
        <v>50000</v>
      </c>
    </row>
    <row r="245" spans="1:42" ht="12.75">
      <c r="A245" s="4"/>
      <c r="B245" s="69" t="s">
        <v>325</v>
      </c>
      <c r="C245" s="48" t="s">
        <v>7</v>
      </c>
      <c r="D245" s="49">
        <v>1</v>
      </c>
      <c r="E245" s="49">
        <v>11</v>
      </c>
      <c r="F245" s="49">
        <v>1</v>
      </c>
      <c r="G245" s="49">
        <v>902</v>
      </c>
      <c r="H245" s="49"/>
      <c r="I245" s="49">
        <v>83250</v>
      </c>
      <c r="J245" s="64">
        <v>800</v>
      </c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>
        <f>AH246</f>
        <v>0</v>
      </c>
      <c r="AI245" s="23"/>
      <c r="AJ245" s="23"/>
      <c r="AK245" s="23"/>
      <c r="AL245" s="23"/>
      <c r="AM245" s="23">
        <f t="shared" si="17"/>
        <v>50000</v>
      </c>
      <c r="AN245" s="23"/>
      <c r="AO245" s="23"/>
      <c r="AP245" s="23">
        <f t="shared" si="17"/>
        <v>50000</v>
      </c>
    </row>
    <row r="246" spans="1:42" ht="68.25" customHeight="1">
      <c r="A246" s="4"/>
      <c r="B246" s="69" t="s">
        <v>326</v>
      </c>
      <c r="C246" s="48" t="s">
        <v>7</v>
      </c>
      <c r="D246" s="49">
        <v>1</v>
      </c>
      <c r="E246" s="49">
        <v>11</v>
      </c>
      <c r="F246" s="49">
        <v>1</v>
      </c>
      <c r="G246" s="49">
        <v>902</v>
      </c>
      <c r="H246" s="49"/>
      <c r="I246" s="49">
        <v>83250</v>
      </c>
      <c r="J246" s="64">
        <v>810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>
        <f>AH247</f>
        <v>0</v>
      </c>
      <c r="AI246" s="23"/>
      <c r="AJ246" s="23"/>
      <c r="AK246" s="23"/>
      <c r="AL246" s="23"/>
      <c r="AM246" s="23">
        <f t="shared" si="17"/>
        <v>50000</v>
      </c>
      <c r="AN246" s="23"/>
      <c r="AO246" s="23"/>
      <c r="AP246" s="23">
        <f t="shared" si="17"/>
        <v>50000</v>
      </c>
    </row>
    <row r="247" spans="1:42" ht="68.25" customHeight="1">
      <c r="A247" s="4"/>
      <c r="B247" s="69" t="s">
        <v>327</v>
      </c>
      <c r="C247" s="48" t="s">
        <v>7</v>
      </c>
      <c r="D247" s="49">
        <v>1</v>
      </c>
      <c r="E247" s="49">
        <v>11</v>
      </c>
      <c r="F247" s="49">
        <v>1</v>
      </c>
      <c r="G247" s="49">
        <v>902</v>
      </c>
      <c r="H247" s="49"/>
      <c r="I247" s="49">
        <v>83250</v>
      </c>
      <c r="J247" s="64">
        <v>814</v>
      </c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>
        <v>350000</v>
      </c>
      <c r="AB247" s="23"/>
      <c r="AC247" s="23"/>
      <c r="AD247" s="23"/>
      <c r="AE247" s="23"/>
      <c r="AF247" s="23">
        <v>-400000</v>
      </c>
      <c r="AG247" s="23"/>
      <c r="AH247" s="23">
        <f>50000+AA247+AF247</f>
        <v>0</v>
      </c>
      <c r="AI247" s="23"/>
      <c r="AJ247" s="23"/>
      <c r="AK247" s="23"/>
      <c r="AL247" s="23"/>
      <c r="AM247" s="23">
        <v>50000</v>
      </c>
      <c r="AN247" s="23"/>
      <c r="AO247" s="23"/>
      <c r="AP247" s="23">
        <v>50000</v>
      </c>
    </row>
    <row r="248" spans="1:42" ht="54" customHeight="1">
      <c r="A248" s="4"/>
      <c r="B248" s="69" t="s">
        <v>368</v>
      </c>
      <c r="C248" s="48" t="s">
        <v>7</v>
      </c>
      <c r="D248" s="49">
        <v>1</v>
      </c>
      <c r="E248" s="49">
        <v>11</v>
      </c>
      <c r="F248" s="49">
        <v>1</v>
      </c>
      <c r="G248" s="49">
        <v>902</v>
      </c>
      <c r="H248" s="49"/>
      <c r="I248" s="49">
        <v>83270</v>
      </c>
      <c r="J248" s="64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>
        <f>AH249</f>
        <v>204000</v>
      </c>
      <c r="AI248" s="23"/>
      <c r="AJ248" s="23"/>
      <c r="AK248" s="23"/>
      <c r="AL248" s="23"/>
      <c r="AM248" s="23"/>
      <c r="AN248" s="23"/>
      <c r="AO248" s="23"/>
      <c r="AP248" s="23"/>
    </row>
    <row r="249" spans="1:42" ht="27.75" customHeight="1">
      <c r="A249" s="4"/>
      <c r="B249" s="63" t="s">
        <v>15</v>
      </c>
      <c r="C249" s="48" t="s">
        <v>7</v>
      </c>
      <c r="D249" s="49">
        <v>1</v>
      </c>
      <c r="E249" s="49">
        <v>11</v>
      </c>
      <c r="F249" s="49">
        <v>1</v>
      </c>
      <c r="G249" s="49">
        <v>902</v>
      </c>
      <c r="H249" s="49"/>
      <c r="I249" s="49">
        <v>83270</v>
      </c>
      <c r="J249" s="64">
        <v>800</v>
      </c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>
        <f>AH250+AH252</f>
        <v>204000</v>
      </c>
      <c r="AI249" s="23"/>
      <c r="AJ249" s="23"/>
      <c r="AK249" s="23"/>
      <c r="AL249" s="23"/>
      <c r="AM249" s="23"/>
      <c r="AN249" s="23"/>
      <c r="AO249" s="23"/>
      <c r="AP249" s="23"/>
    </row>
    <row r="250" spans="1:42" ht="30.75" customHeight="1">
      <c r="A250" s="4"/>
      <c r="B250" s="63" t="s">
        <v>200</v>
      </c>
      <c r="C250" s="48" t="s">
        <v>7</v>
      </c>
      <c r="D250" s="49">
        <v>1</v>
      </c>
      <c r="E250" s="49">
        <v>11</v>
      </c>
      <c r="F250" s="49">
        <v>1</v>
      </c>
      <c r="G250" s="49">
        <v>902</v>
      </c>
      <c r="H250" s="49"/>
      <c r="I250" s="49">
        <v>83270</v>
      </c>
      <c r="J250" s="64">
        <v>830</v>
      </c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>
        <f>AH251</f>
        <v>154000</v>
      </c>
      <c r="AI250" s="23"/>
      <c r="AJ250" s="23"/>
      <c r="AK250" s="23"/>
      <c r="AL250" s="23"/>
      <c r="AM250" s="23"/>
      <c r="AN250" s="23"/>
      <c r="AO250" s="23"/>
      <c r="AP250" s="23"/>
    </row>
    <row r="251" spans="1:42" ht="134.25" customHeight="1">
      <c r="A251" s="4"/>
      <c r="B251" s="63" t="s">
        <v>201</v>
      </c>
      <c r="C251" s="48" t="s">
        <v>7</v>
      </c>
      <c r="D251" s="49">
        <v>1</v>
      </c>
      <c r="E251" s="49">
        <v>11</v>
      </c>
      <c r="F251" s="49">
        <v>1</v>
      </c>
      <c r="G251" s="49">
        <v>902</v>
      </c>
      <c r="H251" s="49"/>
      <c r="I251" s="49">
        <v>83270</v>
      </c>
      <c r="J251" s="64">
        <v>831</v>
      </c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>
        <v>150000</v>
      </c>
      <c r="AE251" s="23">
        <v>0</v>
      </c>
      <c r="AF251" s="23">
        <v>0</v>
      </c>
      <c r="AG251" s="23">
        <v>4000</v>
      </c>
      <c r="AH251" s="23">
        <f>AD251+AE251+AF251+AG251</f>
        <v>154000</v>
      </c>
      <c r="AI251" s="23"/>
      <c r="AJ251" s="23"/>
      <c r="AK251" s="23"/>
      <c r="AL251" s="23"/>
      <c r="AM251" s="23"/>
      <c r="AN251" s="23"/>
      <c r="AO251" s="23"/>
      <c r="AP251" s="23"/>
    </row>
    <row r="252" spans="1:42" ht="16.5" customHeight="1">
      <c r="A252" s="4"/>
      <c r="B252" s="63" t="s">
        <v>217</v>
      </c>
      <c r="C252" s="48" t="s">
        <v>7</v>
      </c>
      <c r="D252" s="49">
        <v>1</v>
      </c>
      <c r="E252" s="49">
        <v>11</v>
      </c>
      <c r="F252" s="49">
        <v>1</v>
      </c>
      <c r="G252" s="49">
        <v>902</v>
      </c>
      <c r="H252" s="49"/>
      <c r="I252" s="49">
        <v>83270</v>
      </c>
      <c r="J252" s="64">
        <v>850</v>
      </c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>
        <f>AH253</f>
        <v>50000</v>
      </c>
      <c r="AI252" s="23"/>
      <c r="AJ252" s="23"/>
      <c r="AK252" s="23"/>
      <c r="AL252" s="23"/>
      <c r="AM252" s="23"/>
      <c r="AN252" s="23"/>
      <c r="AO252" s="23"/>
      <c r="AP252" s="23"/>
    </row>
    <row r="253" spans="1:42" ht="13.5" customHeight="1">
      <c r="A253" s="4"/>
      <c r="B253" s="63" t="s">
        <v>216</v>
      </c>
      <c r="C253" s="48" t="s">
        <v>7</v>
      </c>
      <c r="D253" s="49">
        <v>1</v>
      </c>
      <c r="E253" s="49">
        <v>11</v>
      </c>
      <c r="F253" s="49">
        <v>1</v>
      </c>
      <c r="G253" s="49">
        <v>902</v>
      </c>
      <c r="H253" s="49"/>
      <c r="I253" s="49">
        <v>83270</v>
      </c>
      <c r="J253" s="64">
        <v>853</v>
      </c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>
        <v>50000</v>
      </c>
      <c r="AF253" s="23"/>
      <c r="AG253" s="23"/>
      <c r="AH253" s="23">
        <f>AE253</f>
        <v>50000</v>
      </c>
      <c r="AI253" s="23"/>
      <c r="AJ253" s="23"/>
      <c r="AK253" s="23"/>
      <c r="AL253" s="23"/>
      <c r="AM253" s="23"/>
      <c r="AN253" s="23"/>
      <c r="AO253" s="23"/>
      <c r="AP253" s="23"/>
    </row>
    <row r="254" spans="1:42" ht="32.25" customHeight="1">
      <c r="A254" s="4"/>
      <c r="B254" s="51" t="s">
        <v>321</v>
      </c>
      <c r="C254" s="60" t="s">
        <v>7</v>
      </c>
      <c r="D254" s="52">
        <v>1</v>
      </c>
      <c r="E254" s="52">
        <v>11</v>
      </c>
      <c r="F254" s="52">
        <v>1</v>
      </c>
      <c r="G254" s="52">
        <v>902</v>
      </c>
      <c r="H254" s="52">
        <v>12910</v>
      </c>
      <c r="I254" s="52">
        <v>83360</v>
      </c>
      <c r="J254" s="53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>
        <f>AH258+AH255</f>
        <v>1208103.67</v>
      </c>
      <c r="AI254" s="24"/>
      <c r="AJ254" s="24"/>
      <c r="AK254" s="24"/>
      <c r="AL254" s="24"/>
      <c r="AM254" s="24">
        <f>AM258+AM255</f>
        <v>1301082.08</v>
      </c>
      <c r="AN254" s="24"/>
      <c r="AO254" s="24"/>
      <c r="AP254" s="24">
        <f>AP258+AP255</f>
        <v>1301080.08</v>
      </c>
    </row>
    <row r="255" spans="1:42" ht="38.25">
      <c r="A255" s="4"/>
      <c r="B255" s="70" t="s">
        <v>258</v>
      </c>
      <c r="C255" s="48" t="s">
        <v>7</v>
      </c>
      <c r="D255" s="49">
        <v>1</v>
      </c>
      <c r="E255" s="49">
        <v>11</v>
      </c>
      <c r="F255" s="49">
        <v>1</v>
      </c>
      <c r="G255" s="49">
        <v>902</v>
      </c>
      <c r="H255" s="49" t="s">
        <v>261</v>
      </c>
      <c r="I255" s="49">
        <v>83360</v>
      </c>
      <c r="J255" s="64" t="s">
        <v>21</v>
      </c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>
        <f>AH256</f>
        <v>627870.6</v>
      </c>
      <c r="AI255" s="24"/>
      <c r="AJ255" s="24"/>
      <c r="AK255" s="24"/>
      <c r="AL255" s="24"/>
      <c r="AM255" s="24">
        <f>AM256</f>
        <v>710168.6</v>
      </c>
      <c r="AN255" s="24"/>
      <c r="AO255" s="24"/>
      <c r="AP255" s="24">
        <f>AP256</f>
        <v>710166.6</v>
      </c>
    </row>
    <row r="256" spans="1:42" ht="25.5">
      <c r="A256" s="4"/>
      <c r="B256" s="70" t="s">
        <v>259</v>
      </c>
      <c r="C256" s="48" t="s">
        <v>7</v>
      </c>
      <c r="D256" s="49">
        <v>1</v>
      </c>
      <c r="E256" s="49">
        <v>11</v>
      </c>
      <c r="F256" s="49">
        <v>1</v>
      </c>
      <c r="G256" s="49">
        <v>902</v>
      </c>
      <c r="H256" s="49" t="s">
        <v>261</v>
      </c>
      <c r="I256" s="49">
        <v>83360</v>
      </c>
      <c r="J256" s="64">
        <v>610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3">
        <f>AH257</f>
        <v>627870.6</v>
      </c>
      <c r="AI256" s="23"/>
      <c r="AJ256" s="23"/>
      <c r="AK256" s="23"/>
      <c r="AL256" s="23"/>
      <c r="AM256" s="23">
        <f>AM257</f>
        <v>710168.6</v>
      </c>
      <c r="AN256" s="23"/>
      <c r="AO256" s="23"/>
      <c r="AP256" s="23">
        <f>AP257</f>
        <v>710166.6</v>
      </c>
    </row>
    <row r="257" spans="1:42" ht="76.5">
      <c r="A257" s="4"/>
      <c r="B257" s="63" t="s">
        <v>22</v>
      </c>
      <c r="C257" s="48" t="s">
        <v>7</v>
      </c>
      <c r="D257" s="49">
        <v>1</v>
      </c>
      <c r="E257" s="49">
        <v>11</v>
      </c>
      <c r="F257" s="49">
        <v>1</v>
      </c>
      <c r="G257" s="49">
        <v>902</v>
      </c>
      <c r="H257" s="49" t="s">
        <v>261</v>
      </c>
      <c r="I257" s="49">
        <v>83360</v>
      </c>
      <c r="J257" s="64">
        <v>611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>
        <v>400</v>
      </c>
      <c r="AF257" s="24">
        <v>-82700</v>
      </c>
      <c r="AG257" s="24"/>
      <c r="AH257" s="23">
        <f>710170.6+AE257+AF257</f>
        <v>627870.6</v>
      </c>
      <c r="AI257" s="23"/>
      <c r="AJ257" s="23"/>
      <c r="AK257" s="23"/>
      <c r="AL257" s="23"/>
      <c r="AM257" s="23">
        <v>710168.6</v>
      </c>
      <c r="AN257" s="23"/>
      <c r="AO257" s="23"/>
      <c r="AP257" s="23">
        <v>710166.6</v>
      </c>
    </row>
    <row r="258" spans="1:42" ht="12.75">
      <c r="A258" s="4"/>
      <c r="B258" s="63" t="s">
        <v>15</v>
      </c>
      <c r="C258" s="49" t="s">
        <v>7</v>
      </c>
      <c r="D258" s="49">
        <v>1</v>
      </c>
      <c r="E258" s="49">
        <v>11</v>
      </c>
      <c r="F258" s="49">
        <v>1</v>
      </c>
      <c r="G258" s="49">
        <v>902</v>
      </c>
      <c r="H258" s="49">
        <v>10230</v>
      </c>
      <c r="I258" s="49">
        <v>83360</v>
      </c>
      <c r="J258" s="64" t="s">
        <v>16</v>
      </c>
      <c r="K258" s="23">
        <f>K259</f>
        <v>320819</v>
      </c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>
        <f>AH259</f>
        <v>580233.0700000001</v>
      </c>
      <c r="AI258" s="23"/>
      <c r="AJ258" s="23"/>
      <c r="AK258" s="23"/>
      <c r="AL258" s="23"/>
      <c r="AM258" s="23">
        <f>AM259</f>
        <v>590913.48</v>
      </c>
      <c r="AN258" s="23"/>
      <c r="AO258" s="23"/>
      <c r="AP258" s="23">
        <f>AP259</f>
        <v>590913.48</v>
      </c>
    </row>
    <row r="259" spans="1:42" ht="12.75">
      <c r="A259" s="4"/>
      <c r="B259" s="63" t="s">
        <v>42</v>
      </c>
      <c r="C259" s="49" t="s">
        <v>7</v>
      </c>
      <c r="D259" s="49">
        <v>1</v>
      </c>
      <c r="E259" s="49">
        <v>11</v>
      </c>
      <c r="F259" s="49">
        <v>1</v>
      </c>
      <c r="G259" s="49">
        <v>902</v>
      </c>
      <c r="H259" s="49">
        <v>10230</v>
      </c>
      <c r="I259" s="49">
        <v>83360</v>
      </c>
      <c r="J259" s="64">
        <v>850</v>
      </c>
      <c r="K259" s="23">
        <f>K260+K261</f>
        <v>320819</v>
      </c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>
        <f>AH260+AH261+AH262</f>
        <v>580233.0700000001</v>
      </c>
      <c r="AI259" s="23"/>
      <c r="AJ259" s="23"/>
      <c r="AK259" s="23"/>
      <c r="AL259" s="23"/>
      <c r="AM259" s="23">
        <f>AM260+AM261+AM262</f>
        <v>590913.48</v>
      </c>
      <c r="AN259" s="23"/>
      <c r="AO259" s="23"/>
      <c r="AP259" s="23">
        <f>AP260+AP261+AP262</f>
        <v>590913.48</v>
      </c>
    </row>
    <row r="260" spans="1:42" ht="25.5">
      <c r="A260" s="4"/>
      <c r="B260" s="63" t="s">
        <v>17</v>
      </c>
      <c r="C260" s="49" t="s">
        <v>7</v>
      </c>
      <c r="D260" s="49">
        <v>1</v>
      </c>
      <c r="E260" s="49">
        <v>11</v>
      </c>
      <c r="F260" s="49">
        <v>1</v>
      </c>
      <c r="G260" s="49">
        <v>902</v>
      </c>
      <c r="H260" s="49">
        <v>10230</v>
      </c>
      <c r="I260" s="49">
        <v>83360</v>
      </c>
      <c r="J260" s="64" t="s">
        <v>18</v>
      </c>
      <c r="K260" s="23">
        <v>130819</v>
      </c>
      <c r="L260" s="23"/>
      <c r="M260" s="23"/>
      <c r="N260" s="23"/>
      <c r="O260" s="23"/>
      <c r="P260" s="23"/>
      <c r="Q260" s="23"/>
      <c r="R260" s="23"/>
      <c r="S260" s="23"/>
      <c r="T260" s="23"/>
      <c r="U260" s="23">
        <v>-39000</v>
      </c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>
        <v>-25002</v>
      </c>
      <c r="AG260" s="23"/>
      <c r="AH260" s="23">
        <f>455425+AF260</f>
        <v>430423</v>
      </c>
      <c r="AI260" s="23"/>
      <c r="AJ260" s="23"/>
      <c r="AK260" s="23"/>
      <c r="AL260" s="23"/>
      <c r="AM260" s="23">
        <v>455425</v>
      </c>
      <c r="AN260" s="23"/>
      <c r="AO260" s="23"/>
      <c r="AP260" s="23">
        <v>455425</v>
      </c>
    </row>
    <row r="261" spans="1:42" ht="12.75">
      <c r="A261" s="4"/>
      <c r="B261" s="63" t="s">
        <v>137</v>
      </c>
      <c r="C261" s="49" t="s">
        <v>7</v>
      </c>
      <c r="D261" s="49">
        <v>1</v>
      </c>
      <c r="E261" s="49">
        <v>11</v>
      </c>
      <c r="F261" s="49">
        <v>1</v>
      </c>
      <c r="G261" s="49">
        <v>902</v>
      </c>
      <c r="H261" s="49">
        <v>10230</v>
      </c>
      <c r="I261" s="49">
        <v>83360</v>
      </c>
      <c r="J261" s="64" t="s">
        <v>20</v>
      </c>
      <c r="K261" s="23">
        <v>190000</v>
      </c>
      <c r="L261" s="23"/>
      <c r="M261" s="23"/>
      <c r="N261" s="23">
        <v>9200</v>
      </c>
      <c r="O261" s="23">
        <v>-10683</v>
      </c>
      <c r="P261" s="23"/>
      <c r="Q261" s="23"/>
      <c r="R261" s="23"/>
      <c r="S261" s="23"/>
      <c r="T261" s="23"/>
      <c r="U261" s="23"/>
      <c r="V261" s="23">
        <v>-110254</v>
      </c>
      <c r="W261" s="23"/>
      <c r="X261" s="23"/>
      <c r="Y261" s="23"/>
      <c r="Z261" s="23"/>
      <c r="AA261" s="23"/>
      <c r="AB261" s="23"/>
      <c r="AC261" s="23"/>
      <c r="AD261" s="23"/>
      <c r="AE261" s="23"/>
      <c r="AF261" s="23">
        <v>5140</v>
      </c>
      <c r="AG261" s="23"/>
      <c r="AH261" s="23">
        <f>94000+AF261</f>
        <v>99140</v>
      </c>
      <c r="AI261" s="23"/>
      <c r="AJ261" s="23"/>
      <c r="AK261" s="23"/>
      <c r="AL261" s="23"/>
      <c r="AM261" s="23">
        <v>88000</v>
      </c>
      <c r="AN261" s="23"/>
      <c r="AO261" s="23"/>
      <c r="AP261" s="23">
        <v>88000</v>
      </c>
    </row>
    <row r="262" spans="1:42" ht="12.75">
      <c r="A262" s="4"/>
      <c r="B262" s="63" t="s">
        <v>215</v>
      </c>
      <c r="C262" s="49" t="s">
        <v>7</v>
      </c>
      <c r="D262" s="49">
        <v>1</v>
      </c>
      <c r="E262" s="49">
        <v>11</v>
      </c>
      <c r="F262" s="49">
        <v>1</v>
      </c>
      <c r="G262" s="49">
        <v>902</v>
      </c>
      <c r="H262" s="49">
        <v>10230</v>
      </c>
      <c r="I262" s="49">
        <v>83360</v>
      </c>
      <c r="J262" s="64">
        <v>853</v>
      </c>
      <c r="K262" s="23"/>
      <c r="L262" s="23">
        <v>8500</v>
      </c>
      <c r="M262" s="23"/>
      <c r="N262" s="23">
        <v>-8500</v>
      </c>
      <c r="O262" s="23">
        <v>10683</v>
      </c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>
        <v>3181.59</v>
      </c>
      <c r="AG262" s="23"/>
      <c r="AH262" s="23">
        <f>47488.48+AF262</f>
        <v>50670.07000000001</v>
      </c>
      <c r="AI262" s="23"/>
      <c r="AJ262" s="23"/>
      <c r="AK262" s="23"/>
      <c r="AL262" s="23"/>
      <c r="AM262" s="23">
        <v>47488.48</v>
      </c>
      <c r="AN262" s="23"/>
      <c r="AO262" s="23"/>
      <c r="AP262" s="23">
        <v>47488.48</v>
      </c>
    </row>
    <row r="263" spans="1:42" s="3" customFormat="1" ht="59.25" customHeight="1">
      <c r="A263" s="6" t="s">
        <v>63</v>
      </c>
      <c r="B263" s="59" t="s">
        <v>383</v>
      </c>
      <c r="C263" s="60" t="s">
        <v>7</v>
      </c>
      <c r="D263" s="52">
        <v>1</v>
      </c>
      <c r="E263" s="52">
        <v>11</v>
      </c>
      <c r="F263" s="52">
        <v>1</v>
      </c>
      <c r="G263" s="52">
        <v>902</v>
      </c>
      <c r="H263" s="52">
        <v>13000</v>
      </c>
      <c r="I263" s="52">
        <v>83410</v>
      </c>
      <c r="J263" s="53"/>
      <c r="K263" s="24">
        <f>K264</f>
        <v>0</v>
      </c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>
        <f>AH264</f>
        <v>63663.5</v>
      </c>
      <c r="AI263" s="24"/>
      <c r="AJ263" s="24"/>
      <c r="AK263" s="24"/>
      <c r="AL263" s="24"/>
      <c r="AM263" s="24">
        <f aca="true" t="shared" si="18" ref="AM263:AP265">AM264</f>
        <v>0</v>
      </c>
      <c r="AN263" s="24"/>
      <c r="AO263" s="24"/>
      <c r="AP263" s="24">
        <f t="shared" si="18"/>
        <v>0</v>
      </c>
    </row>
    <row r="264" spans="1:42" ht="38.25">
      <c r="A264" s="5" t="s">
        <v>133</v>
      </c>
      <c r="B264" s="63" t="s">
        <v>133</v>
      </c>
      <c r="C264" s="48" t="s">
        <v>7</v>
      </c>
      <c r="D264" s="49">
        <v>1</v>
      </c>
      <c r="E264" s="49">
        <v>11</v>
      </c>
      <c r="F264" s="49">
        <v>1</v>
      </c>
      <c r="G264" s="49">
        <v>902</v>
      </c>
      <c r="H264" s="49">
        <v>13000</v>
      </c>
      <c r="I264" s="49">
        <v>83410</v>
      </c>
      <c r="J264" s="64" t="s">
        <v>12</v>
      </c>
      <c r="K264" s="23">
        <f>K265</f>
        <v>0</v>
      </c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>
        <f>AH265</f>
        <v>63663.5</v>
      </c>
      <c r="AI264" s="23"/>
      <c r="AJ264" s="23"/>
      <c r="AK264" s="23"/>
      <c r="AL264" s="23"/>
      <c r="AM264" s="23">
        <f t="shared" si="18"/>
        <v>0</v>
      </c>
      <c r="AN264" s="23"/>
      <c r="AO264" s="23"/>
      <c r="AP264" s="23">
        <f t="shared" si="18"/>
        <v>0</v>
      </c>
    </row>
    <row r="265" spans="1:42" ht="38.25">
      <c r="A265" s="5" t="s">
        <v>13</v>
      </c>
      <c r="B265" s="63" t="s">
        <v>13</v>
      </c>
      <c r="C265" s="48" t="s">
        <v>7</v>
      </c>
      <c r="D265" s="49">
        <v>1</v>
      </c>
      <c r="E265" s="49">
        <v>11</v>
      </c>
      <c r="F265" s="49">
        <v>1</v>
      </c>
      <c r="G265" s="49">
        <v>902</v>
      </c>
      <c r="H265" s="49">
        <v>13000</v>
      </c>
      <c r="I265" s="49">
        <v>83410</v>
      </c>
      <c r="J265" s="64" t="s">
        <v>14</v>
      </c>
      <c r="K265" s="23">
        <f>K266</f>
        <v>0</v>
      </c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>
        <f>AH266</f>
        <v>63663.5</v>
      </c>
      <c r="AI265" s="23"/>
      <c r="AJ265" s="23"/>
      <c r="AK265" s="23"/>
      <c r="AL265" s="23"/>
      <c r="AM265" s="23">
        <f t="shared" si="18"/>
        <v>0</v>
      </c>
      <c r="AN265" s="23"/>
      <c r="AO265" s="23"/>
      <c r="AP265" s="23">
        <f t="shared" si="18"/>
        <v>0</v>
      </c>
    </row>
    <row r="266" spans="1:42" ht="38.25">
      <c r="A266" s="5" t="s">
        <v>134</v>
      </c>
      <c r="B266" s="63" t="s">
        <v>134</v>
      </c>
      <c r="C266" s="48" t="s">
        <v>7</v>
      </c>
      <c r="D266" s="49">
        <v>1</v>
      </c>
      <c r="E266" s="49">
        <v>11</v>
      </c>
      <c r="F266" s="49">
        <v>1</v>
      </c>
      <c r="G266" s="49">
        <v>902</v>
      </c>
      <c r="H266" s="49">
        <v>13000</v>
      </c>
      <c r="I266" s="49">
        <v>83410</v>
      </c>
      <c r="J266" s="64">
        <v>244</v>
      </c>
      <c r="K266" s="23">
        <v>0</v>
      </c>
      <c r="L266" s="23"/>
      <c r="M266" s="23"/>
      <c r="N266" s="23">
        <v>29795.62</v>
      </c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>
        <v>63663.5</v>
      </c>
      <c r="AH266" s="23">
        <f>AG266</f>
        <v>63663.5</v>
      </c>
      <c r="AI266" s="23"/>
      <c r="AJ266" s="23"/>
      <c r="AK266" s="23"/>
      <c r="AL266" s="23"/>
      <c r="AM266" s="23">
        <v>0</v>
      </c>
      <c r="AN266" s="23"/>
      <c r="AO266" s="23"/>
      <c r="AP266" s="23">
        <v>0</v>
      </c>
    </row>
    <row r="267" spans="1:42" ht="38.25">
      <c r="A267" s="6" t="s">
        <v>87</v>
      </c>
      <c r="B267" s="63" t="s">
        <v>374</v>
      </c>
      <c r="C267" s="48" t="s">
        <v>7</v>
      </c>
      <c r="D267" s="49">
        <v>1</v>
      </c>
      <c r="E267" s="49">
        <v>11</v>
      </c>
      <c r="F267" s="49"/>
      <c r="G267" s="49">
        <v>902</v>
      </c>
      <c r="H267" s="49" t="s">
        <v>212</v>
      </c>
      <c r="I267" s="49" t="s">
        <v>375</v>
      </c>
      <c r="J267" s="94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4">
        <f>AH268</f>
        <v>450000</v>
      </c>
      <c r="AI267" s="24"/>
      <c r="AJ267" s="24"/>
      <c r="AK267" s="24"/>
      <c r="AL267" s="24"/>
      <c r="AM267" s="24">
        <f>AM268</f>
        <v>0</v>
      </c>
      <c r="AN267" s="24"/>
      <c r="AO267" s="24"/>
      <c r="AP267" s="24">
        <f>AP268</f>
        <v>0</v>
      </c>
    </row>
    <row r="268" spans="1:42" ht="45.75" customHeight="1">
      <c r="A268" s="5" t="s">
        <v>133</v>
      </c>
      <c r="B268" s="63" t="s">
        <v>133</v>
      </c>
      <c r="C268" s="48" t="s">
        <v>7</v>
      </c>
      <c r="D268" s="49">
        <v>1</v>
      </c>
      <c r="E268" s="49">
        <v>11</v>
      </c>
      <c r="F268" s="49"/>
      <c r="G268" s="49">
        <v>902</v>
      </c>
      <c r="H268" s="49" t="s">
        <v>212</v>
      </c>
      <c r="I268" s="49" t="s">
        <v>375</v>
      </c>
      <c r="J268" s="64">
        <v>200</v>
      </c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>
        <f>AH269</f>
        <v>450000</v>
      </c>
      <c r="AI268" s="23"/>
      <c r="AJ268" s="23"/>
      <c r="AK268" s="23"/>
      <c r="AL268" s="23"/>
      <c r="AM268" s="23">
        <f>AM269</f>
        <v>0</v>
      </c>
      <c r="AN268" s="23"/>
      <c r="AO268" s="23"/>
      <c r="AP268" s="23">
        <f>AP269</f>
        <v>0</v>
      </c>
    </row>
    <row r="269" spans="1:42" ht="30" customHeight="1">
      <c r="A269" s="5" t="s">
        <v>13</v>
      </c>
      <c r="B269" s="63" t="s">
        <v>13</v>
      </c>
      <c r="C269" s="48" t="s">
        <v>7</v>
      </c>
      <c r="D269" s="49">
        <v>1</v>
      </c>
      <c r="E269" s="49">
        <v>11</v>
      </c>
      <c r="F269" s="49"/>
      <c r="G269" s="49">
        <v>902</v>
      </c>
      <c r="H269" s="49" t="s">
        <v>212</v>
      </c>
      <c r="I269" s="49" t="s">
        <v>375</v>
      </c>
      <c r="J269" s="64">
        <v>240</v>
      </c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>
        <f>AH270</f>
        <v>450000</v>
      </c>
      <c r="AI269" s="23"/>
      <c r="AJ269" s="23"/>
      <c r="AK269" s="23"/>
      <c r="AL269" s="23"/>
      <c r="AM269" s="23">
        <f>AM270</f>
        <v>0</v>
      </c>
      <c r="AN269" s="23"/>
      <c r="AO269" s="23"/>
      <c r="AP269" s="23">
        <f>AP270</f>
        <v>0</v>
      </c>
    </row>
    <row r="270" spans="1:42" ht="24.75" customHeight="1">
      <c r="A270" s="5" t="s">
        <v>134</v>
      </c>
      <c r="B270" s="63" t="s">
        <v>134</v>
      </c>
      <c r="C270" s="48" t="s">
        <v>7</v>
      </c>
      <c r="D270" s="49">
        <v>1</v>
      </c>
      <c r="E270" s="49">
        <v>11</v>
      </c>
      <c r="F270" s="49"/>
      <c r="G270" s="49">
        <v>902</v>
      </c>
      <c r="H270" s="49" t="s">
        <v>212</v>
      </c>
      <c r="I270" s="49" t="s">
        <v>375</v>
      </c>
      <c r="J270" s="64">
        <v>244</v>
      </c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>
        <v>228571.43</v>
      </c>
      <c r="AE270" s="23">
        <v>-228571.43</v>
      </c>
      <c r="AF270" s="23">
        <v>450000</v>
      </c>
      <c r="AG270" s="23"/>
      <c r="AH270" s="23">
        <f>AF270</f>
        <v>450000</v>
      </c>
      <c r="AI270" s="23"/>
      <c r="AJ270" s="23"/>
      <c r="AK270" s="23"/>
      <c r="AL270" s="23"/>
      <c r="AM270" s="23">
        <v>0</v>
      </c>
      <c r="AN270" s="23"/>
      <c r="AO270" s="23"/>
      <c r="AP270" s="23">
        <v>0</v>
      </c>
    </row>
    <row r="271" spans="1:42" s="3" customFormat="1" ht="106.5" customHeight="1">
      <c r="A271" s="14" t="s">
        <v>113</v>
      </c>
      <c r="B271" s="54" t="s">
        <v>113</v>
      </c>
      <c r="C271" s="60" t="s">
        <v>7</v>
      </c>
      <c r="D271" s="52">
        <v>1</v>
      </c>
      <c r="E271" s="52">
        <v>11</v>
      </c>
      <c r="F271" s="52">
        <v>1</v>
      </c>
      <c r="G271" s="52">
        <v>902</v>
      </c>
      <c r="H271" s="52">
        <v>14210</v>
      </c>
      <c r="I271" s="52">
        <v>14210</v>
      </c>
      <c r="J271" s="57" t="s">
        <v>0</v>
      </c>
      <c r="K271" s="24">
        <f>K272</f>
        <v>9540</v>
      </c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24">
        <f>AH272</f>
        <v>5795</v>
      </c>
      <c r="AI271" s="24"/>
      <c r="AJ271" s="24"/>
      <c r="AK271" s="24"/>
      <c r="AL271" s="24"/>
      <c r="AM271" s="24">
        <f aca="true" t="shared" si="19" ref="AM271:AP273">AM272</f>
        <v>9540</v>
      </c>
      <c r="AN271" s="24"/>
      <c r="AO271" s="24"/>
      <c r="AP271" s="24">
        <f t="shared" si="19"/>
        <v>9540</v>
      </c>
    </row>
    <row r="272" spans="1:42" ht="38.25">
      <c r="A272" s="5" t="s">
        <v>66</v>
      </c>
      <c r="B272" s="63" t="s">
        <v>66</v>
      </c>
      <c r="C272" s="48" t="s">
        <v>7</v>
      </c>
      <c r="D272" s="49">
        <v>1</v>
      </c>
      <c r="E272" s="49">
        <v>11</v>
      </c>
      <c r="F272" s="49">
        <v>1</v>
      </c>
      <c r="G272" s="49">
        <v>902</v>
      </c>
      <c r="H272" s="49">
        <v>14210</v>
      </c>
      <c r="I272" s="49">
        <v>14210</v>
      </c>
      <c r="J272" s="64" t="s">
        <v>21</v>
      </c>
      <c r="K272" s="23">
        <f>K273</f>
        <v>9540</v>
      </c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>
        <f>AH273</f>
        <v>5795</v>
      </c>
      <c r="AI272" s="23"/>
      <c r="AJ272" s="23"/>
      <c r="AK272" s="23"/>
      <c r="AL272" s="23"/>
      <c r="AM272" s="23">
        <f t="shared" si="19"/>
        <v>9540</v>
      </c>
      <c r="AN272" s="23"/>
      <c r="AO272" s="23"/>
      <c r="AP272" s="23">
        <f t="shared" si="19"/>
        <v>9540</v>
      </c>
    </row>
    <row r="273" spans="1:42" ht="12.75">
      <c r="A273" s="5" t="s">
        <v>49</v>
      </c>
      <c r="B273" s="63" t="s">
        <v>49</v>
      </c>
      <c r="C273" s="48" t="s">
        <v>7</v>
      </c>
      <c r="D273" s="49">
        <v>1</v>
      </c>
      <c r="E273" s="49">
        <v>11</v>
      </c>
      <c r="F273" s="49">
        <v>1</v>
      </c>
      <c r="G273" s="49">
        <v>902</v>
      </c>
      <c r="H273" s="49">
        <v>14210</v>
      </c>
      <c r="I273" s="49">
        <v>14210</v>
      </c>
      <c r="J273" s="64">
        <v>610</v>
      </c>
      <c r="K273" s="23">
        <f>K274</f>
        <v>9540</v>
      </c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>
        <f>AH274</f>
        <v>5795</v>
      </c>
      <c r="AI273" s="23"/>
      <c r="AJ273" s="23"/>
      <c r="AK273" s="23"/>
      <c r="AL273" s="23"/>
      <c r="AM273" s="23">
        <f t="shared" si="19"/>
        <v>9540</v>
      </c>
      <c r="AN273" s="23"/>
      <c r="AO273" s="23"/>
      <c r="AP273" s="23">
        <f t="shared" si="19"/>
        <v>9540</v>
      </c>
    </row>
    <row r="274" spans="1:42" ht="80.25" customHeight="1">
      <c r="A274" s="5" t="s">
        <v>22</v>
      </c>
      <c r="B274" s="63" t="s">
        <v>22</v>
      </c>
      <c r="C274" s="48" t="s">
        <v>7</v>
      </c>
      <c r="D274" s="49">
        <v>1</v>
      </c>
      <c r="E274" s="49">
        <v>11</v>
      </c>
      <c r="F274" s="49">
        <v>1</v>
      </c>
      <c r="G274" s="49">
        <v>902</v>
      </c>
      <c r="H274" s="49">
        <v>14210</v>
      </c>
      <c r="I274" s="49">
        <v>14210</v>
      </c>
      <c r="J274" s="64" t="s">
        <v>23</v>
      </c>
      <c r="K274" s="23">
        <v>9540</v>
      </c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>
        <v>-3745</v>
      </c>
      <c r="AH274" s="23">
        <f>9540+AG274</f>
        <v>5795</v>
      </c>
      <c r="AI274" s="23"/>
      <c r="AJ274" s="23"/>
      <c r="AK274" s="23"/>
      <c r="AL274" s="23"/>
      <c r="AM274" s="23">
        <v>9540</v>
      </c>
      <c r="AN274" s="23"/>
      <c r="AO274" s="23"/>
      <c r="AP274" s="23">
        <v>9540</v>
      </c>
    </row>
    <row r="275" spans="1:42" ht="69.75" customHeight="1" hidden="1">
      <c r="A275" s="26" t="s">
        <v>257</v>
      </c>
      <c r="B275" s="98" t="s">
        <v>257</v>
      </c>
      <c r="C275" s="60" t="s">
        <v>7</v>
      </c>
      <c r="D275" s="52">
        <v>1</v>
      </c>
      <c r="E275" s="52">
        <v>11</v>
      </c>
      <c r="F275" s="52">
        <v>1</v>
      </c>
      <c r="G275" s="52">
        <v>902</v>
      </c>
      <c r="H275" s="52">
        <v>14230</v>
      </c>
      <c r="I275" s="52">
        <v>14230</v>
      </c>
      <c r="J275" s="53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>
        <f>AH276</f>
        <v>0</v>
      </c>
      <c r="AI275" s="24"/>
      <c r="AJ275" s="24"/>
      <c r="AK275" s="24"/>
      <c r="AL275" s="24"/>
      <c r="AM275" s="23"/>
      <c r="AN275" s="23"/>
      <c r="AO275" s="23"/>
      <c r="AP275" s="23"/>
    </row>
    <row r="276" spans="1:42" ht="38.25" hidden="1">
      <c r="A276" s="25" t="s">
        <v>258</v>
      </c>
      <c r="B276" s="70" t="s">
        <v>258</v>
      </c>
      <c r="C276" s="48" t="s">
        <v>7</v>
      </c>
      <c r="D276" s="49">
        <v>1</v>
      </c>
      <c r="E276" s="49">
        <v>11</v>
      </c>
      <c r="F276" s="49">
        <v>1</v>
      </c>
      <c r="G276" s="49">
        <v>902</v>
      </c>
      <c r="H276" s="49">
        <v>14230</v>
      </c>
      <c r="I276" s="49">
        <v>14230</v>
      </c>
      <c r="J276" s="64" t="s">
        <v>21</v>
      </c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>
        <f>AH277</f>
        <v>0</v>
      </c>
      <c r="AI276" s="23"/>
      <c r="AJ276" s="23"/>
      <c r="AK276" s="23"/>
      <c r="AL276" s="23"/>
      <c r="AM276" s="23"/>
      <c r="AN276" s="23"/>
      <c r="AO276" s="23"/>
      <c r="AP276" s="23"/>
    </row>
    <row r="277" spans="1:42" ht="18.75" customHeight="1" hidden="1">
      <c r="A277" s="25" t="s">
        <v>259</v>
      </c>
      <c r="B277" s="70" t="s">
        <v>259</v>
      </c>
      <c r="C277" s="48" t="s">
        <v>7</v>
      </c>
      <c r="D277" s="49">
        <v>1</v>
      </c>
      <c r="E277" s="49">
        <v>11</v>
      </c>
      <c r="F277" s="49">
        <v>1</v>
      </c>
      <c r="G277" s="49">
        <v>902</v>
      </c>
      <c r="H277" s="49">
        <v>14230</v>
      </c>
      <c r="I277" s="49">
        <v>14230</v>
      </c>
      <c r="J277" s="64">
        <v>610</v>
      </c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>
        <f>AH278</f>
        <v>0</v>
      </c>
      <c r="AI277" s="23"/>
      <c r="AJ277" s="23"/>
      <c r="AK277" s="23"/>
      <c r="AL277" s="23"/>
      <c r="AM277" s="23"/>
      <c r="AN277" s="23"/>
      <c r="AO277" s="23"/>
      <c r="AP277" s="23"/>
    </row>
    <row r="278" spans="1:42" ht="25.5" hidden="1">
      <c r="A278" s="25" t="s">
        <v>260</v>
      </c>
      <c r="B278" s="70" t="s">
        <v>260</v>
      </c>
      <c r="C278" s="48" t="s">
        <v>7</v>
      </c>
      <c r="D278" s="49">
        <v>1</v>
      </c>
      <c r="E278" s="49">
        <v>11</v>
      </c>
      <c r="F278" s="49">
        <v>1</v>
      </c>
      <c r="G278" s="49">
        <v>902</v>
      </c>
      <c r="H278" s="49">
        <v>14230</v>
      </c>
      <c r="I278" s="49">
        <v>14230</v>
      </c>
      <c r="J278" s="64">
        <v>612</v>
      </c>
      <c r="K278" s="23"/>
      <c r="L278" s="23"/>
      <c r="M278" s="23"/>
      <c r="N278" s="23"/>
      <c r="O278" s="23"/>
      <c r="P278" s="23"/>
      <c r="Q278" s="23">
        <v>2100000</v>
      </c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>
        <v>0</v>
      </c>
      <c r="AI278" s="23"/>
      <c r="AJ278" s="23"/>
      <c r="AK278" s="23"/>
      <c r="AL278" s="23"/>
      <c r="AM278" s="23"/>
      <c r="AN278" s="23"/>
      <c r="AO278" s="23"/>
      <c r="AP278" s="23"/>
    </row>
    <row r="279" spans="1:42" ht="47.25" customHeight="1" hidden="1">
      <c r="A279" s="26" t="s">
        <v>257</v>
      </c>
      <c r="B279" s="59" t="s">
        <v>301</v>
      </c>
      <c r="C279" s="60" t="s">
        <v>7</v>
      </c>
      <c r="D279" s="52">
        <v>1</v>
      </c>
      <c r="E279" s="52">
        <v>11</v>
      </c>
      <c r="F279" s="52">
        <v>1</v>
      </c>
      <c r="G279" s="52">
        <v>902</v>
      </c>
      <c r="H279" s="52" t="s">
        <v>261</v>
      </c>
      <c r="I279" s="52" t="s">
        <v>261</v>
      </c>
      <c r="J279" s="5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>
        <f>AH280</f>
        <v>0</v>
      </c>
      <c r="AI279" s="23"/>
      <c r="AJ279" s="23"/>
      <c r="AK279" s="23"/>
      <c r="AL279" s="23"/>
      <c r="AM279" s="23"/>
      <c r="AN279" s="23"/>
      <c r="AO279" s="23"/>
      <c r="AP279" s="23"/>
    </row>
    <row r="280" spans="1:42" ht="38.25" hidden="1">
      <c r="A280" s="25" t="s">
        <v>258</v>
      </c>
      <c r="B280" s="70" t="s">
        <v>258</v>
      </c>
      <c r="C280" s="48" t="s">
        <v>7</v>
      </c>
      <c r="D280" s="49">
        <v>1</v>
      </c>
      <c r="E280" s="49">
        <v>11</v>
      </c>
      <c r="F280" s="49">
        <v>1</v>
      </c>
      <c r="G280" s="49">
        <v>902</v>
      </c>
      <c r="H280" s="49" t="s">
        <v>261</v>
      </c>
      <c r="I280" s="49" t="s">
        <v>261</v>
      </c>
      <c r="J280" s="64" t="s">
        <v>21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>
        <f>AH281</f>
        <v>0</v>
      </c>
      <c r="AI280" s="23"/>
      <c r="AJ280" s="23"/>
      <c r="AK280" s="23"/>
      <c r="AL280" s="23"/>
      <c r="AM280" s="23"/>
      <c r="AN280" s="23"/>
      <c r="AO280" s="23"/>
      <c r="AP280" s="23"/>
    </row>
    <row r="281" spans="1:42" ht="25.5" hidden="1">
      <c r="A281" s="25" t="s">
        <v>259</v>
      </c>
      <c r="B281" s="70" t="s">
        <v>259</v>
      </c>
      <c r="C281" s="48" t="s">
        <v>7</v>
      </c>
      <c r="D281" s="49">
        <v>1</v>
      </c>
      <c r="E281" s="49">
        <v>11</v>
      </c>
      <c r="F281" s="49">
        <v>1</v>
      </c>
      <c r="G281" s="49">
        <v>902</v>
      </c>
      <c r="H281" s="49" t="s">
        <v>261</v>
      </c>
      <c r="I281" s="49" t="s">
        <v>261</v>
      </c>
      <c r="J281" s="64">
        <v>610</v>
      </c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>
        <f>AH282</f>
        <v>0</v>
      </c>
      <c r="AI281" s="23"/>
      <c r="AJ281" s="23"/>
      <c r="AK281" s="23"/>
      <c r="AL281" s="23"/>
      <c r="AM281" s="23"/>
      <c r="AN281" s="23"/>
      <c r="AO281" s="23"/>
      <c r="AP281" s="23"/>
    </row>
    <row r="282" spans="1:42" ht="25.5" hidden="1">
      <c r="A282" s="25" t="s">
        <v>260</v>
      </c>
      <c r="B282" s="70" t="s">
        <v>260</v>
      </c>
      <c r="C282" s="48" t="s">
        <v>7</v>
      </c>
      <c r="D282" s="49">
        <v>1</v>
      </c>
      <c r="E282" s="49">
        <v>11</v>
      </c>
      <c r="F282" s="49">
        <v>1</v>
      </c>
      <c r="G282" s="49">
        <v>902</v>
      </c>
      <c r="H282" s="49" t="s">
        <v>261</v>
      </c>
      <c r="I282" s="49" t="s">
        <v>261</v>
      </c>
      <c r="J282" s="64">
        <v>612</v>
      </c>
      <c r="K282" s="23"/>
      <c r="L282" s="23"/>
      <c r="M282" s="23"/>
      <c r="N282" s="23"/>
      <c r="O282" s="23"/>
      <c r="P282" s="23"/>
      <c r="Q282" s="23">
        <v>2822675.17</v>
      </c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>
        <v>0</v>
      </c>
      <c r="AI282" s="23"/>
      <c r="AJ282" s="23"/>
      <c r="AK282" s="23"/>
      <c r="AL282" s="23"/>
      <c r="AM282" s="23"/>
      <c r="AN282" s="23"/>
      <c r="AO282" s="23"/>
      <c r="AP282" s="23"/>
    </row>
    <row r="283" spans="1:42" s="3" customFormat="1" ht="57.75" customHeight="1">
      <c r="A283" s="14" t="s">
        <v>37</v>
      </c>
      <c r="B283" s="54" t="s">
        <v>37</v>
      </c>
      <c r="C283" s="60" t="s">
        <v>7</v>
      </c>
      <c r="D283" s="52">
        <v>1</v>
      </c>
      <c r="E283" s="52">
        <v>11</v>
      </c>
      <c r="F283" s="52">
        <v>1</v>
      </c>
      <c r="G283" s="52">
        <v>902</v>
      </c>
      <c r="H283" s="52">
        <v>16710</v>
      </c>
      <c r="I283" s="52">
        <v>16710</v>
      </c>
      <c r="J283" s="57" t="s">
        <v>0</v>
      </c>
      <c r="K283" s="24">
        <f>K284</f>
        <v>144000</v>
      </c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24">
        <f>AH284</f>
        <v>123000</v>
      </c>
      <c r="AI283" s="24"/>
      <c r="AJ283" s="24"/>
      <c r="AK283" s="24"/>
      <c r="AL283" s="24"/>
      <c r="AM283" s="24">
        <f aca="true" t="shared" si="20" ref="AM283:AP284">AM284</f>
        <v>108000</v>
      </c>
      <c r="AN283" s="24"/>
      <c r="AO283" s="24"/>
      <c r="AP283" s="24">
        <f t="shared" si="20"/>
        <v>90000</v>
      </c>
    </row>
    <row r="284" spans="1:42" ht="25.5">
      <c r="A284" s="5" t="s">
        <v>28</v>
      </c>
      <c r="B284" s="63" t="s">
        <v>28</v>
      </c>
      <c r="C284" s="48" t="s">
        <v>7</v>
      </c>
      <c r="D284" s="49">
        <v>1</v>
      </c>
      <c r="E284" s="49">
        <v>11</v>
      </c>
      <c r="F284" s="49">
        <v>1</v>
      </c>
      <c r="G284" s="49">
        <v>902</v>
      </c>
      <c r="H284" s="49">
        <v>16710</v>
      </c>
      <c r="I284" s="49">
        <v>16710</v>
      </c>
      <c r="J284" s="64">
        <v>300</v>
      </c>
      <c r="K284" s="23">
        <f>K285</f>
        <v>144000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>
        <f>AH285</f>
        <v>123000</v>
      </c>
      <c r="AI284" s="23"/>
      <c r="AJ284" s="23"/>
      <c r="AK284" s="23"/>
      <c r="AL284" s="23"/>
      <c r="AM284" s="23">
        <f t="shared" si="20"/>
        <v>108000</v>
      </c>
      <c r="AN284" s="23"/>
      <c r="AO284" s="23"/>
      <c r="AP284" s="23">
        <f t="shared" si="20"/>
        <v>90000</v>
      </c>
    </row>
    <row r="285" spans="1:42" ht="38.25">
      <c r="A285" s="5" t="s">
        <v>78</v>
      </c>
      <c r="B285" s="63" t="s">
        <v>78</v>
      </c>
      <c r="C285" s="48" t="s">
        <v>7</v>
      </c>
      <c r="D285" s="49">
        <v>1</v>
      </c>
      <c r="E285" s="49">
        <v>11</v>
      </c>
      <c r="F285" s="49">
        <v>1</v>
      </c>
      <c r="G285" s="49">
        <v>902</v>
      </c>
      <c r="H285" s="49">
        <v>16710</v>
      </c>
      <c r="I285" s="49">
        <v>16710</v>
      </c>
      <c r="J285" s="64">
        <v>320</v>
      </c>
      <c r="K285" s="23">
        <f>K287</f>
        <v>144000</v>
      </c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>
        <f>AH287+AH286</f>
        <v>123000</v>
      </c>
      <c r="AI285" s="23"/>
      <c r="AJ285" s="23"/>
      <c r="AK285" s="23"/>
      <c r="AL285" s="23"/>
      <c r="AM285" s="23">
        <f>AM287+AM286</f>
        <v>108000</v>
      </c>
      <c r="AN285" s="23"/>
      <c r="AO285" s="23"/>
      <c r="AP285" s="23">
        <f>AP287+AP286</f>
        <v>90000</v>
      </c>
    </row>
    <row r="286" spans="1:42" ht="38.25">
      <c r="A286" s="5"/>
      <c r="B286" s="63" t="s">
        <v>31</v>
      </c>
      <c r="C286" s="48" t="s">
        <v>7</v>
      </c>
      <c r="D286" s="49">
        <v>1</v>
      </c>
      <c r="E286" s="49">
        <v>11</v>
      </c>
      <c r="F286" s="49">
        <v>1</v>
      </c>
      <c r="G286" s="49">
        <v>902</v>
      </c>
      <c r="H286" s="49">
        <v>16710</v>
      </c>
      <c r="I286" s="49">
        <v>16710</v>
      </c>
      <c r="J286" s="64">
        <v>321</v>
      </c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>
        <v>93000</v>
      </c>
      <c r="AA286" s="23"/>
      <c r="AB286" s="23"/>
      <c r="AC286" s="23"/>
      <c r="AD286" s="23"/>
      <c r="AE286" s="23"/>
      <c r="AF286" s="23"/>
      <c r="AG286" s="23">
        <v>30000</v>
      </c>
      <c r="AH286" s="23">
        <f>Z286+AG286</f>
        <v>123000</v>
      </c>
      <c r="AI286" s="23"/>
      <c r="AJ286" s="23">
        <v>108000</v>
      </c>
      <c r="AK286" s="23"/>
      <c r="AL286" s="23"/>
      <c r="AM286" s="23">
        <f>AJ286</f>
        <v>108000</v>
      </c>
      <c r="AN286" s="23"/>
      <c r="AO286" s="23">
        <v>90000</v>
      </c>
      <c r="AP286" s="23">
        <f>AO286</f>
        <v>90000</v>
      </c>
    </row>
    <row r="287" spans="1:42" ht="38.25" hidden="1">
      <c r="A287" s="5" t="s">
        <v>30</v>
      </c>
      <c r="B287" s="63" t="s">
        <v>30</v>
      </c>
      <c r="C287" s="48" t="s">
        <v>7</v>
      </c>
      <c r="D287" s="49">
        <v>1</v>
      </c>
      <c r="E287" s="49">
        <v>11</v>
      </c>
      <c r="F287" s="49">
        <v>1</v>
      </c>
      <c r="G287" s="49">
        <v>902</v>
      </c>
      <c r="H287" s="49">
        <v>16710</v>
      </c>
      <c r="I287" s="49">
        <v>16710</v>
      </c>
      <c r="J287" s="64">
        <v>323</v>
      </c>
      <c r="K287" s="23">
        <v>144000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>
        <v>-93000</v>
      </c>
      <c r="AA287" s="23"/>
      <c r="AB287" s="23"/>
      <c r="AC287" s="23"/>
      <c r="AD287" s="23"/>
      <c r="AE287" s="23"/>
      <c r="AF287" s="23"/>
      <c r="AG287" s="23"/>
      <c r="AH287" s="23">
        <f>93000+Z287</f>
        <v>0</v>
      </c>
      <c r="AI287" s="23"/>
      <c r="AJ287" s="23">
        <v>-108000</v>
      </c>
      <c r="AK287" s="23"/>
      <c r="AL287" s="23"/>
      <c r="AM287" s="23">
        <f>108000+AJ287</f>
        <v>0</v>
      </c>
      <c r="AN287" s="23"/>
      <c r="AO287" s="23">
        <v>-90000</v>
      </c>
      <c r="AP287" s="23">
        <f>90000+AO287</f>
        <v>0</v>
      </c>
    </row>
    <row r="288" spans="1:42" s="3" customFormat="1" ht="192.75" customHeight="1">
      <c r="A288" s="11" t="s">
        <v>38</v>
      </c>
      <c r="B288" s="99" t="s">
        <v>335</v>
      </c>
      <c r="C288" s="60" t="s">
        <v>7</v>
      </c>
      <c r="D288" s="52">
        <v>1</v>
      </c>
      <c r="E288" s="52">
        <v>11</v>
      </c>
      <c r="F288" s="52">
        <v>1</v>
      </c>
      <c r="G288" s="52">
        <v>902</v>
      </c>
      <c r="H288" s="52">
        <v>16720</v>
      </c>
      <c r="I288" s="52">
        <v>16721</v>
      </c>
      <c r="J288" s="57"/>
      <c r="K288" s="24">
        <f>K289+K299</f>
        <v>23898100</v>
      </c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24">
        <f>AH289</f>
        <v>1563080</v>
      </c>
      <c r="AI288" s="24"/>
      <c r="AJ288" s="24"/>
      <c r="AK288" s="24"/>
      <c r="AL288" s="24"/>
      <c r="AM288" s="24">
        <f>AM289</f>
        <v>1563080</v>
      </c>
      <c r="AN288" s="24"/>
      <c r="AO288" s="24"/>
      <c r="AP288" s="24">
        <f>AP289</f>
        <v>1563080</v>
      </c>
    </row>
    <row r="289" spans="1:42" ht="81" customHeight="1">
      <c r="A289" s="5" t="s">
        <v>8</v>
      </c>
      <c r="B289" s="63" t="s">
        <v>8</v>
      </c>
      <c r="C289" s="48" t="s">
        <v>7</v>
      </c>
      <c r="D289" s="49">
        <v>1</v>
      </c>
      <c r="E289" s="49">
        <v>11</v>
      </c>
      <c r="F289" s="49">
        <v>1</v>
      </c>
      <c r="G289" s="49">
        <v>902</v>
      </c>
      <c r="H289" s="49">
        <v>16720</v>
      </c>
      <c r="I289" s="49">
        <v>16721</v>
      </c>
      <c r="J289" s="64">
        <v>100</v>
      </c>
      <c r="K289" s="23">
        <f>K290</f>
        <v>1502960</v>
      </c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>
        <f>AH290</f>
        <v>1563080</v>
      </c>
      <c r="AI289" s="23"/>
      <c r="AJ289" s="23"/>
      <c r="AK289" s="23"/>
      <c r="AL289" s="23"/>
      <c r="AM289" s="23">
        <f>AM290</f>
        <v>1563080</v>
      </c>
      <c r="AN289" s="23"/>
      <c r="AO289" s="23"/>
      <c r="AP289" s="23">
        <f>AP290</f>
        <v>1563080</v>
      </c>
    </row>
    <row r="290" spans="1:42" ht="41.25" customHeight="1">
      <c r="A290" s="5" t="s">
        <v>10</v>
      </c>
      <c r="B290" s="63" t="s">
        <v>10</v>
      </c>
      <c r="C290" s="48" t="s">
        <v>7</v>
      </c>
      <c r="D290" s="49">
        <v>1</v>
      </c>
      <c r="E290" s="49">
        <v>11</v>
      </c>
      <c r="F290" s="49">
        <v>1</v>
      </c>
      <c r="G290" s="49">
        <v>902</v>
      </c>
      <c r="H290" s="49">
        <v>16720</v>
      </c>
      <c r="I290" s="49">
        <v>16721</v>
      </c>
      <c r="J290" s="64">
        <v>120</v>
      </c>
      <c r="K290" s="23">
        <f>K291+K293</f>
        <v>1502960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>
        <f>AH291+AH293+AH292</f>
        <v>1563080</v>
      </c>
      <c r="AI290" s="23"/>
      <c r="AJ290" s="23"/>
      <c r="AK290" s="23"/>
      <c r="AL290" s="23"/>
      <c r="AM290" s="23">
        <f>AM291+AM293</f>
        <v>1563080</v>
      </c>
      <c r="AN290" s="23"/>
      <c r="AO290" s="23"/>
      <c r="AP290" s="23">
        <f>AP291+AP293</f>
        <v>1563080</v>
      </c>
    </row>
    <row r="291" spans="1:42" ht="40.5" customHeight="1">
      <c r="A291" s="5" t="s">
        <v>131</v>
      </c>
      <c r="B291" s="63" t="s">
        <v>131</v>
      </c>
      <c r="C291" s="48" t="s">
        <v>7</v>
      </c>
      <c r="D291" s="49">
        <v>1</v>
      </c>
      <c r="E291" s="49">
        <v>11</v>
      </c>
      <c r="F291" s="49">
        <v>1</v>
      </c>
      <c r="G291" s="49">
        <v>902</v>
      </c>
      <c r="H291" s="49">
        <v>16720</v>
      </c>
      <c r="I291" s="49">
        <v>16721</v>
      </c>
      <c r="J291" s="64">
        <v>121</v>
      </c>
      <c r="K291" s="23">
        <v>1154347.16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>
        <v>-50000</v>
      </c>
      <c r="AD291" s="23"/>
      <c r="AE291" s="23"/>
      <c r="AF291" s="23"/>
      <c r="AG291" s="23"/>
      <c r="AH291" s="23">
        <f>1200522.27+AC291</f>
        <v>1150522.27</v>
      </c>
      <c r="AI291" s="23"/>
      <c r="AJ291" s="23"/>
      <c r="AK291" s="23"/>
      <c r="AL291" s="23"/>
      <c r="AM291" s="23">
        <v>1200522.27</v>
      </c>
      <c r="AN291" s="23"/>
      <c r="AO291" s="23"/>
      <c r="AP291" s="23">
        <v>1200522.27</v>
      </c>
    </row>
    <row r="292" spans="1:42" ht="58.5" customHeight="1">
      <c r="A292" s="5"/>
      <c r="B292" s="63" t="s">
        <v>57</v>
      </c>
      <c r="C292" s="48" t="s">
        <v>7</v>
      </c>
      <c r="D292" s="49">
        <v>1</v>
      </c>
      <c r="E292" s="49">
        <v>11</v>
      </c>
      <c r="F292" s="49">
        <v>1</v>
      </c>
      <c r="G292" s="49">
        <v>902</v>
      </c>
      <c r="H292" s="49">
        <v>16720</v>
      </c>
      <c r="I292" s="49">
        <v>16721</v>
      </c>
      <c r="J292" s="64">
        <v>122</v>
      </c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>
        <v>50000</v>
      </c>
      <c r="AD292" s="23"/>
      <c r="AE292" s="23"/>
      <c r="AF292" s="23"/>
      <c r="AG292" s="23"/>
      <c r="AH292" s="23">
        <f>AC292</f>
        <v>50000</v>
      </c>
      <c r="AI292" s="23"/>
      <c r="AJ292" s="23"/>
      <c r="AK292" s="23"/>
      <c r="AL292" s="23"/>
      <c r="AM292" s="23"/>
      <c r="AN292" s="23"/>
      <c r="AO292" s="23"/>
      <c r="AP292" s="23"/>
    </row>
    <row r="293" spans="1:42" ht="71.25" customHeight="1">
      <c r="A293" s="5" t="s">
        <v>132</v>
      </c>
      <c r="B293" s="63" t="s">
        <v>132</v>
      </c>
      <c r="C293" s="48" t="s">
        <v>7</v>
      </c>
      <c r="D293" s="49">
        <v>1</v>
      </c>
      <c r="E293" s="49">
        <v>11</v>
      </c>
      <c r="F293" s="49">
        <v>1</v>
      </c>
      <c r="G293" s="49">
        <v>902</v>
      </c>
      <c r="H293" s="49">
        <v>16720</v>
      </c>
      <c r="I293" s="49">
        <v>16721</v>
      </c>
      <c r="J293" s="64">
        <v>129</v>
      </c>
      <c r="K293" s="23">
        <v>348612.84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>
        <v>362557.73</v>
      </c>
      <c r="AI293" s="23"/>
      <c r="AJ293" s="23"/>
      <c r="AK293" s="23"/>
      <c r="AL293" s="23"/>
      <c r="AM293" s="23">
        <v>362557.73</v>
      </c>
      <c r="AN293" s="23"/>
      <c r="AO293" s="23"/>
      <c r="AP293" s="23">
        <v>362557.73</v>
      </c>
    </row>
    <row r="294" spans="1:42" ht="169.5" customHeight="1">
      <c r="A294" s="5"/>
      <c r="B294" s="99" t="s">
        <v>336</v>
      </c>
      <c r="C294" s="60" t="s">
        <v>7</v>
      </c>
      <c r="D294" s="52">
        <v>1</v>
      </c>
      <c r="E294" s="52">
        <v>11</v>
      </c>
      <c r="F294" s="52">
        <v>1</v>
      </c>
      <c r="G294" s="52">
        <v>902</v>
      </c>
      <c r="H294" s="52">
        <v>16720</v>
      </c>
      <c r="I294" s="52">
        <v>16722</v>
      </c>
      <c r="J294" s="53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>
        <f>AH295</f>
        <v>35000</v>
      </c>
      <c r="AI294" s="24"/>
      <c r="AJ294" s="24"/>
      <c r="AK294" s="24"/>
      <c r="AL294" s="24"/>
      <c r="AM294" s="24">
        <f>AM295</f>
        <v>42014.8</v>
      </c>
      <c r="AN294" s="24"/>
      <c r="AO294" s="24"/>
      <c r="AP294" s="24">
        <f>AP295</f>
        <v>42016.3</v>
      </c>
    </row>
    <row r="295" spans="1:42" ht="38.25">
      <c r="A295" s="5"/>
      <c r="B295" s="63" t="s">
        <v>133</v>
      </c>
      <c r="C295" s="48" t="s">
        <v>7</v>
      </c>
      <c r="D295" s="49">
        <v>1</v>
      </c>
      <c r="E295" s="49">
        <v>11</v>
      </c>
      <c r="F295" s="49">
        <v>1</v>
      </c>
      <c r="G295" s="49">
        <v>902</v>
      </c>
      <c r="H295" s="49">
        <v>16720</v>
      </c>
      <c r="I295" s="49">
        <v>16722</v>
      </c>
      <c r="J295" s="64">
        <v>200</v>
      </c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>
        <f>AH296</f>
        <v>35000</v>
      </c>
      <c r="AI295" s="23"/>
      <c r="AJ295" s="23"/>
      <c r="AK295" s="23"/>
      <c r="AL295" s="23"/>
      <c r="AM295" s="23">
        <f>AM296</f>
        <v>42014.8</v>
      </c>
      <c r="AN295" s="23"/>
      <c r="AO295" s="23"/>
      <c r="AP295" s="23">
        <f>AP296</f>
        <v>42016.3</v>
      </c>
    </row>
    <row r="296" spans="1:42" ht="38.25">
      <c r="A296" s="5"/>
      <c r="B296" s="63" t="s">
        <v>13</v>
      </c>
      <c r="C296" s="48" t="s">
        <v>7</v>
      </c>
      <c r="D296" s="49">
        <v>1</v>
      </c>
      <c r="E296" s="49">
        <v>11</v>
      </c>
      <c r="F296" s="49">
        <v>1</v>
      </c>
      <c r="G296" s="49">
        <v>902</v>
      </c>
      <c r="H296" s="49">
        <v>16720</v>
      </c>
      <c r="I296" s="49">
        <v>16722</v>
      </c>
      <c r="J296" s="64">
        <v>240</v>
      </c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>
        <f>AH297</f>
        <v>35000</v>
      </c>
      <c r="AI296" s="23"/>
      <c r="AJ296" s="23"/>
      <c r="AK296" s="23"/>
      <c r="AL296" s="23"/>
      <c r="AM296" s="23">
        <f>AM297</f>
        <v>42014.8</v>
      </c>
      <c r="AN296" s="23"/>
      <c r="AO296" s="23"/>
      <c r="AP296" s="23">
        <f>AP297</f>
        <v>42016.3</v>
      </c>
    </row>
    <row r="297" spans="1:42" ht="38.25">
      <c r="A297" s="5"/>
      <c r="B297" s="63" t="s">
        <v>134</v>
      </c>
      <c r="C297" s="48" t="s">
        <v>7</v>
      </c>
      <c r="D297" s="49">
        <v>1</v>
      </c>
      <c r="E297" s="49">
        <v>11</v>
      </c>
      <c r="F297" s="49">
        <v>1</v>
      </c>
      <c r="G297" s="49">
        <v>902</v>
      </c>
      <c r="H297" s="49">
        <v>16720</v>
      </c>
      <c r="I297" s="49">
        <v>16722</v>
      </c>
      <c r="J297" s="64">
        <v>244</v>
      </c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>
        <v>10</v>
      </c>
      <c r="AF297" s="23"/>
      <c r="AG297" s="23"/>
      <c r="AH297" s="23">
        <f>34990+AE297</f>
        <v>35000</v>
      </c>
      <c r="AI297" s="23"/>
      <c r="AJ297" s="23"/>
      <c r="AK297" s="23"/>
      <c r="AL297" s="23"/>
      <c r="AM297" s="23">
        <v>42014.8</v>
      </c>
      <c r="AN297" s="23"/>
      <c r="AO297" s="23"/>
      <c r="AP297" s="23">
        <v>42016.3</v>
      </c>
    </row>
    <row r="298" spans="1:42" ht="195" customHeight="1">
      <c r="A298" s="5"/>
      <c r="B298" s="99" t="s">
        <v>334</v>
      </c>
      <c r="C298" s="60" t="s">
        <v>7</v>
      </c>
      <c r="D298" s="52">
        <v>1</v>
      </c>
      <c r="E298" s="52">
        <v>11</v>
      </c>
      <c r="F298" s="52">
        <v>1</v>
      </c>
      <c r="G298" s="52">
        <v>902</v>
      </c>
      <c r="H298" s="52">
        <v>16720</v>
      </c>
      <c r="I298" s="52">
        <v>16723</v>
      </c>
      <c r="J298" s="64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4">
        <f>AH299</f>
        <v>21888120</v>
      </c>
      <c r="AI298" s="24"/>
      <c r="AJ298" s="24"/>
      <c r="AK298" s="24"/>
      <c r="AL298" s="24"/>
      <c r="AM298" s="24">
        <f>AM299</f>
        <v>21120305.2</v>
      </c>
      <c r="AN298" s="24"/>
      <c r="AO298" s="24"/>
      <c r="AP298" s="24">
        <f>AP299</f>
        <v>20105903.7</v>
      </c>
    </row>
    <row r="299" spans="1:42" ht="25.5">
      <c r="A299" s="5" t="s">
        <v>28</v>
      </c>
      <c r="B299" s="63" t="s">
        <v>28</v>
      </c>
      <c r="C299" s="48" t="s">
        <v>7</v>
      </c>
      <c r="D299" s="49">
        <v>1</v>
      </c>
      <c r="E299" s="49">
        <v>11</v>
      </c>
      <c r="F299" s="49">
        <v>1</v>
      </c>
      <c r="G299" s="49">
        <v>902</v>
      </c>
      <c r="H299" s="49">
        <v>16720</v>
      </c>
      <c r="I299" s="49">
        <v>16723</v>
      </c>
      <c r="J299" s="64">
        <v>300</v>
      </c>
      <c r="K299" s="23">
        <f>K300+K302</f>
        <v>22395140</v>
      </c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>
        <f>AH300+AH302</f>
        <v>21888120</v>
      </c>
      <c r="AI299" s="23"/>
      <c r="AJ299" s="23"/>
      <c r="AK299" s="23"/>
      <c r="AL299" s="23"/>
      <c r="AM299" s="23">
        <f>AM300+AM302</f>
        <v>21120305.2</v>
      </c>
      <c r="AN299" s="23"/>
      <c r="AO299" s="23"/>
      <c r="AP299" s="23">
        <f>AP300+AP302</f>
        <v>20105903.7</v>
      </c>
    </row>
    <row r="300" spans="1:42" ht="25.5">
      <c r="A300" s="5" t="s">
        <v>50</v>
      </c>
      <c r="B300" s="63" t="s">
        <v>50</v>
      </c>
      <c r="C300" s="48" t="s">
        <v>7</v>
      </c>
      <c r="D300" s="49">
        <v>1</v>
      </c>
      <c r="E300" s="49">
        <v>11</v>
      </c>
      <c r="F300" s="49">
        <v>1</v>
      </c>
      <c r="G300" s="49">
        <v>902</v>
      </c>
      <c r="H300" s="49">
        <v>16720</v>
      </c>
      <c r="I300" s="49">
        <v>16723</v>
      </c>
      <c r="J300" s="64">
        <v>310</v>
      </c>
      <c r="K300" s="23">
        <f>K301</f>
        <v>18267180</v>
      </c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>
        <f>AH301</f>
        <v>17888531.9</v>
      </c>
      <c r="AI300" s="23"/>
      <c r="AJ300" s="23"/>
      <c r="AK300" s="23"/>
      <c r="AL300" s="23"/>
      <c r="AM300" s="23">
        <f>AM301</f>
        <v>16563567</v>
      </c>
      <c r="AN300" s="23"/>
      <c r="AO300" s="23"/>
      <c r="AP300" s="23">
        <f>AP301</f>
        <v>15483435</v>
      </c>
    </row>
    <row r="301" spans="1:42" ht="38.25">
      <c r="A301" s="5" t="s">
        <v>33</v>
      </c>
      <c r="B301" s="63" t="s">
        <v>33</v>
      </c>
      <c r="C301" s="48" t="s">
        <v>7</v>
      </c>
      <c r="D301" s="49">
        <v>1</v>
      </c>
      <c r="E301" s="49">
        <v>11</v>
      </c>
      <c r="F301" s="49">
        <v>1</v>
      </c>
      <c r="G301" s="49">
        <v>902</v>
      </c>
      <c r="H301" s="49">
        <v>16720</v>
      </c>
      <c r="I301" s="49">
        <v>16723</v>
      </c>
      <c r="J301" s="64">
        <v>313</v>
      </c>
      <c r="K301" s="23">
        <v>18267180</v>
      </c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>
        <v>-10</v>
      </c>
      <c r="AF301" s="23"/>
      <c r="AG301" s="23">
        <v>-848630.1</v>
      </c>
      <c r="AH301" s="23">
        <f>18737172+AE301+AG301</f>
        <v>17888531.9</v>
      </c>
      <c r="AI301" s="23"/>
      <c r="AJ301" s="23"/>
      <c r="AK301" s="23"/>
      <c r="AL301" s="23"/>
      <c r="AM301" s="23">
        <v>16563567</v>
      </c>
      <c r="AN301" s="23"/>
      <c r="AO301" s="23"/>
      <c r="AP301" s="23">
        <v>15483435</v>
      </c>
    </row>
    <row r="302" spans="1:42" ht="38.25">
      <c r="A302" s="5" t="s">
        <v>78</v>
      </c>
      <c r="B302" s="63" t="s">
        <v>78</v>
      </c>
      <c r="C302" s="48" t="s">
        <v>7</v>
      </c>
      <c r="D302" s="49">
        <v>1</v>
      </c>
      <c r="E302" s="49">
        <v>11</v>
      </c>
      <c r="F302" s="49">
        <v>1</v>
      </c>
      <c r="G302" s="49">
        <v>902</v>
      </c>
      <c r="H302" s="49">
        <v>16720</v>
      </c>
      <c r="I302" s="49">
        <v>16723</v>
      </c>
      <c r="J302" s="64">
        <v>320</v>
      </c>
      <c r="K302" s="23">
        <f>K303</f>
        <v>4127960</v>
      </c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>
        <f>AH303</f>
        <v>3999588.1</v>
      </c>
      <c r="AI302" s="23"/>
      <c r="AJ302" s="23"/>
      <c r="AK302" s="23"/>
      <c r="AL302" s="23"/>
      <c r="AM302" s="23">
        <f>AM303</f>
        <v>4556738.2</v>
      </c>
      <c r="AN302" s="23"/>
      <c r="AO302" s="23"/>
      <c r="AP302" s="23">
        <f>AP303</f>
        <v>4622468.7</v>
      </c>
    </row>
    <row r="303" spans="1:42" ht="38.25">
      <c r="A303" s="5" t="s">
        <v>30</v>
      </c>
      <c r="B303" s="63" t="s">
        <v>30</v>
      </c>
      <c r="C303" s="48" t="s">
        <v>7</v>
      </c>
      <c r="D303" s="49">
        <v>1</v>
      </c>
      <c r="E303" s="49">
        <v>11</v>
      </c>
      <c r="F303" s="49">
        <v>1</v>
      </c>
      <c r="G303" s="49">
        <v>902</v>
      </c>
      <c r="H303" s="49">
        <v>16720</v>
      </c>
      <c r="I303" s="49">
        <v>16723</v>
      </c>
      <c r="J303" s="64">
        <v>323</v>
      </c>
      <c r="K303" s="23">
        <v>4127960</v>
      </c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>
        <v>-235269.9</v>
      </c>
      <c r="AH303" s="23">
        <f>4234858+AG303</f>
        <v>3999588.1</v>
      </c>
      <c r="AI303" s="23"/>
      <c r="AJ303" s="23"/>
      <c r="AK303" s="23"/>
      <c r="AL303" s="23"/>
      <c r="AM303" s="23">
        <v>4556738.2</v>
      </c>
      <c r="AN303" s="23"/>
      <c r="AO303" s="23"/>
      <c r="AP303" s="23">
        <v>4622468.7</v>
      </c>
    </row>
    <row r="304" spans="1:42" s="3" customFormat="1" ht="69.75" customHeight="1">
      <c r="A304" s="6" t="s">
        <v>83</v>
      </c>
      <c r="B304" s="51" t="s">
        <v>83</v>
      </c>
      <c r="C304" s="60" t="s">
        <v>7</v>
      </c>
      <c r="D304" s="52">
        <v>1</v>
      </c>
      <c r="E304" s="52">
        <v>11</v>
      </c>
      <c r="F304" s="52">
        <v>1</v>
      </c>
      <c r="G304" s="52">
        <v>902</v>
      </c>
      <c r="H304" s="52">
        <v>17900</v>
      </c>
      <c r="I304" s="52">
        <v>17900</v>
      </c>
      <c r="J304" s="53"/>
      <c r="K304" s="24">
        <f>K305+K309</f>
        <v>300592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>
        <f>AH305+AH309</f>
        <v>312616</v>
      </c>
      <c r="AI304" s="24"/>
      <c r="AJ304" s="24"/>
      <c r="AK304" s="24"/>
      <c r="AL304" s="24"/>
      <c r="AM304" s="24">
        <f>AM305+AM309</f>
        <v>312616</v>
      </c>
      <c r="AN304" s="24"/>
      <c r="AO304" s="24"/>
      <c r="AP304" s="24">
        <f>AP305+AP309</f>
        <v>312616</v>
      </c>
    </row>
    <row r="305" spans="1:42" ht="76.5">
      <c r="A305" s="5" t="s">
        <v>8</v>
      </c>
      <c r="B305" s="63" t="s">
        <v>8</v>
      </c>
      <c r="C305" s="48" t="s">
        <v>7</v>
      </c>
      <c r="D305" s="49">
        <v>1</v>
      </c>
      <c r="E305" s="49">
        <v>11</v>
      </c>
      <c r="F305" s="49">
        <v>1</v>
      </c>
      <c r="G305" s="49">
        <v>902</v>
      </c>
      <c r="H305" s="49">
        <v>17900</v>
      </c>
      <c r="I305" s="49">
        <v>17900</v>
      </c>
      <c r="J305" s="64">
        <v>100</v>
      </c>
      <c r="K305" s="23">
        <f>K306</f>
        <v>203286.91</v>
      </c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>
        <f>AH306</f>
        <v>211418.41</v>
      </c>
      <c r="AI305" s="23"/>
      <c r="AJ305" s="23"/>
      <c r="AK305" s="23"/>
      <c r="AL305" s="23"/>
      <c r="AM305" s="23">
        <f>AM306</f>
        <v>211418.41</v>
      </c>
      <c r="AN305" s="23"/>
      <c r="AO305" s="23"/>
      <c r="AP305" s="23">
        <f>AP306</f>
        <v>211418.41</v>
      </c>
    </row>
    <row r="306" spans="1:42" ht="38.25">
      <c r="A306" s="5" t="s">
        <v>10</v>
      </c>
      <c r="B306" s="63" t="s">
        <v>10</v>
      </c>
      <c r="C306" s="48" t="s">
        <v>7</v>
      </c>
      <c r="D306" s="49">
        <v>1</v>
      </c>
      <c r="E306" s="49">
        <v>11</v>
      </c>
      <c r="F306" s="49">
        <v>1</v>
      </c>
      <c r="G306" s="49">
        <v>902</v>
      </c>
      <c r="H306" s="49">
        <v>17900</v>
      </c>
      <c r="I306" s="49">
        <v>17900</v>
      </c>
      <c r="J306" s="64">
        <v>120</v>
      </c>
      <c r="K306" s="23">
        <f>K307+K308</f>
        <v>203286.91</v>
      </c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>
        <f>AH307+AH308</f>
        <v>211418.41</v>
      </c>
      <c r="AI306" s="23"/>
      <c r="AJ306" s="23"/>
      <c r="AK306" s="23"/>
      <c r="AL306" s="23"/>
      <c r="AM306" s="23">
        <f>AM307+AM308</f>
        <v>211418.41</v>
      </c>
      <c r="AN306" s="23"/>
      <c r="AO306" s="23"/>
      <c r="AP306" s="23">
        <f>AP307+AP308</f>
        <v>211418.41</v>
      </c>
    </row>
    <row r="307" spans="1:42" ht="25.5">
      <c r="A307" s="5" t="s">
        <v>131</v>
      </c>
      <c r="B307" s="63" t="s">
        <v>131</v>
      </c>
      <c r="C307" s="48" t="s">
        <v>7</v>
      </c>
      <c r="D307" s="49">
        <v>1</v>
      </c>
      <c r="E307" s="49">
        <v>11</v>
      </c>
      <c r="F307" s="49">
        <v>1</v>
      </c>
      <c r="G307" s="49">
        <v>902</v>
      </c>
      <c r="H307" s="49">
        <v>17900</v>
      </c>
      <c r="I307" s="49">
        <v>17900</v>
      </c>
      <c r="J307" s="64">
        <v>121</v>
      </c>
      <c r="K307" s="23">
        <v>156134.34</v>
      </c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>
        <v>162379.73</v>
      </c>
      <c r="AI307" s="23"/>
      <c r="AJ307" s="23"/>
      <c r="AK307" s="23"/>
      <c r="AL307" s="23"/>
      <c r="AM307" s="23">
        <v>162379.73</v>
      </c>
      <c r="AN307" s="23"/>
      <c r="AO307" s="23"/>
      <c r="AP307" s="23">
        <v>162379.73</v>
      </c>
    </row>
    <row r="308" spans="1:42" ht="63.75">
      <c r="A308" s="5" t="s">
        <v>132</v>
      </c>
      <c r="B308" s="63" t="s">
        <v>132</v>
      </c>
      <c r="C308" s="48" t="s">
        <v>7</v>
      </c>
      <c r="D308" s="49">
        <v>1</v>
      </c>
      <c r="E308" s="49">
        <v>11</v>
      </c>
      <c r="F308" s="49">
        <v>1</v>
      </c>
      <c r="G308" s="49">
        <v>902</v>
      </c>
      <c r="H308" s="49">
        <v>17900</v>
      </c>
      <c r="I308" s="49">
        <v>17900</v>
      </c>
      <c r="J308" s="64">
        <v>129</v>
      </c>
      <c r="K308" s="23">
        <v>47152.57</v>
      </c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>
        <v>49038.68</v>
      </c>
      <c r="AI308" s="23"/>
      <c r="AJ308" s="23"/>
      <c r="AK308" s="23"/>
      <c r="AL308" s="23"/>
      <c r="AM308" s="23">
        <v>49038.68</v>
      </c>
      <c r="AN308" s="23"/>
      <c r="AO308" s="23"/>
      <c r="AP308" s="23">
        <v>49038.68</v>
      </c>
    </row>
    <row r="309" spans="1:42" ht="38.25">
      <c r="A309" s="5" t="s">
        <v>133</v>
      </c>
      <c r="B309" s="63" t="s">
        <v>133</v>
      </c>
      <c r="C309" s="48" t="s">
        <v>7</v>
      </c>
      <c r="D309" s="49">
        <v>1</v>
      </c>
      <c r="E309" s="49">
        <v>11</v>
      </c>
      <c r="F309" s="49">
        <v>1</v>
      </c>
      <c r="G309" s="49">
        <v>902</v>
      </c>
      <c r="H309" s="49">
        <v>17900</v>
      </c>
      <c r="I309" s="49">
        <v>17900</v>
      </c>
      <c r="J309" s="64">
        <v>200</v>
      </c>
      <c r="K309" s="23">
        <f>K310</f>
        <v>97305.09</v>
      </c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>
        <f>AH310</f>
        <v>101197.59</v>
      </c>
      <c r="AI309" s="23"/>
      <c r="AJ309" s="23"/>
      <c r="AK309" s="23"/>
      <c r="AL309" s="23"/>
      <c r="AM309" s="23">
        <f>AM310</f>
        <v>101197.59</v>
      </c>
      <c r="AN309" s="23"/>
      <c r="AO309" s="23"/>
      <c r="AP309" s="23">
        <f>AP310</f>
        <v>101197.59</v>
      </c>
    </row>
    <row r="310" spans="1:42" ht="38.25">
      <c r="A310" s="5" t="s">
        <v>13</v>
      </c>
      <c r="B310" s="63" t="s">
        <v>13</v>
      </c>
      <c r="C310" s="48" t="s">
        <v>7</v>
      </c>
      <c r="D310" s="49">
        <v>1</v>
      </c>
      <c r="E310" s="49">
        <v>11</v>
      </c>
      <c r="F310" s="49">
        <v>1</v>
      </c>
      <c r="G310" s="49">
        <v>902</v>
      </c>
      <c r="H310" s="49">
        <v>17900</v>
      </c>
      <c r="I310" s="49">
        <v>17900</v>
      </c>
      <c r="J310" s="64">
        <v>240</v>
      </c>
      <c r="K310" s="23">
        <f>K311</f>
        <v>97305.09</v>
      </c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>
        <f>AH311</f>
        <v>101197.59</v>
      </c>
      <c r="AI310" s="23"/>
      <c r="AJ310" s="23"/>
      <c r="AK310" s="23"/>
      <c r="AL310" s="23"/>
      <c r="AM310" s="23">
        <f>AM311</f>
        <v>101197.59</v>
      </c>
      <c r="AN310" s="23"/>
      <c r="AO310" s="23"/>
      <c r="AP310" s="23">
        <f>AP311</f>
        <v>101197.59</v>
      </c>
    </row>
    <row r="311" spans="1:42" ht="38.25">
      <c r="A311" s="9" t="s">
        <v>134</v>
      </c>
      <c r="B311" s="63" t="s">
        <v>134</v>
      </c>
      <c r="C311" s="48" t="s">
        <v>7</v>
      </c>
      <c r="D311" s="49">
        <v>1</v>
      </c>
      <c r="E311" s="49">
        <v>11</v>
      </c>
      <c r="F311" s="49">
        <v>1</v>
      </c>
      <c r="G311" s="49">
        <v>902</v>
      </c>
      <c r="H311" s="49">
        <v>17900</v>
      </c>
      <c r="I311" s="49">
        <v>17900</v>
      </c>
      <c r="J311" s="64">
        <v>244</v>
      </c>
      <c r="K311" s="23">
        <v>97305.09</v>
      </c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>
        <v>101197.59</v>
      </c>
      <c r="AI311" s="23"/>
      <c r="AJ311" s="23"/>
      <c r="AK311" s="23"/>
      <c r="AL311" s="23"/>
      <c r="AM311" s="23">
        <v>101197.59</v>
      </c>
      <c r="AN311" s="23"/>
      <c r="AO311" s="23"/>
      <c r="AP311" s="23">
        <v>101197.59</v>
      </c>
    </row>
    <row r="312" spans="1:42" s="91" customFormat="1" ht="32.25" customHeight="1">
      <c r="A312" s="72" t="s">
        <v>62</v>
      </c>
      <c r="B312" s="72" t="s">
        <v>349</v>
      </c>
      <c r="C312" s="60" t="s">
        <v>7</v>
      </c>
      <c r="D312" s="52">
        <v>1</v>
      </c>
      <c r="E312" s="52">
        <v>11</v>
      </c>
      <c r="F312" s="52">
        <v>1</v>
      </c>
      <c r="G312" s="52">
        <v>902</v>
      </c>
      <c r="H312" s="52">
        <v>50820</v>
      </c>
      <c r="I312" s="52" t="s">
        <v>350</v>
      </c>
      <c r="J312" s="57"/>
      <c r="K312" s="24">
        <f>K313</f>
        <v>17874780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24">
        <f>AH313</f>
        <v>67709</v>
      </c>
      <c r="AI312" s="24"/>
      <c r="AJ312" s="24"/>
      <c r="AK312" s="24"/>
      <c r="AL312" s="24"/>
      <c r="AM312" s="24">
        <f aca="true" t="shared" si="21" ref="AM312:AP314">AM313</f>
        <v>0</v>
      </c>
      <c r="AN312" s="24"/>
      <c r="AO312" s="24"/>
      <c r="AP312" s="24">
        <f t="shared" si="21"/>
        <v>0</v>
      </c>
    </row>
    <row r="313" spans="1:42" s="92" customFormat="1" ht="38.25">
      <c r="A313" s="96" t="s">
        <v>141</v>
      </c>
      <c r="B313" s="70" t="s">
        <v>258</v>
      </c>
      <c r="C313" s="48" t="s">
        <v>7</v>
      </c>
      <c r="D313" s="49">
        <v>1</v>
      </c>
      <c r="E313" s="49">
        <v>11</v>
      </c>
      <c r="F313" s="49">
        <v>1</v>
      </c>
      <c r="G313" s="49">
        <v>902</v>
      </c>
      <c r="H313" s="49">
        <v>50820</v>
      </c>
      <c r="I313" s="49" t="s">
        <v>350</v>
      </c>
      <c r="J313" s="64">
        <v>600</v>
      </c>
      <c r="K313" s="23">
        <f>K314</f>
        <v>17874780</v>
      </c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>
        <f>AH314</f>
        <v>67709</v>
      </c>
      <c r="AI313" s="23"/>
      <c r="AJ313" s="23"/>
      <c r="AK313" s="23"/>
      <c r="AL313" s="23"/>
      <c r="AM313" s="23">
        <f t="shared" si="21"/>
        <v>0</v>
      </c>
      <c r="AN313" s="23"/>
      <c r="AO313" s="23"/>
      <c r="AP313" s="23">
        <f t="shared" si="21"/>
        <v>0</v>
      </c>
    </row>
    <row r="314" spans="1:42" s="92" customFormat="1" ht="25.5">
      <c r="A314" s="63" t="s">
        <v>44</v>
      </c>
      <c r="B314" s="70" t="s">
        <v>259</v>
      </c>
      <c r="C314" s="48" t="s">
        <v>7</v>
      </c>
      <c r="D314" s="49">
        <v>1</v>
      </c>
      <c r="E314" s="49">
        <v>11</v>
      </c>
      <c r="F314" s="49">
        <v>1</v>
      </c>
      <c r="G314" s="49">
        <v>902</v>
      </c>
      <c r="H314" s="49">
        <v>50820</v>
      </c>
      <c r="I314" s="49" t="s">
        <v>350</v>
      </c>
      <c r="J314" s="64">
        <v>610</v>
      </c>
      <c r="K314" s="23">
        <f>K315</f>
        <v>17874780</v>
      </c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>
        <f>AH315</f>
        <v>67709</v>
      </c>
      <c r="AI314" s="23"/>
      <c r="AJ314" s="23"/>
      <c r="AK314" s="23"/>
      <c r="AL314" s="23"/>
      <c r="AM314" s="23">
        <f t="shared" si="21"/>
        <v>0</v>
      </c>
      <c r="AN314" s="23"/>
      <c r="AO314" s="23"/>
      <c r="AP314" s="23">
        <f t="shared" si="21"/>
        <v>0</v>
      </c>
    </row>
    <row r="315" spans="1:42" s="92" customFormat="1" ht="36" customHeight="1">
      <c r="A315" s="63" t="s">
        <v>39</v>
      </c>
      <c r="B315" s="70" t="s">
        <v>260</v>
      </c>
      <c r="C315" s="48" t="s">
        <v>7</v>
      </c>
      <c r="D315" s="49">
        <v>1</v>
      </c>
      <c r="E315" s="49">
        <v>11</v>
      </c>
      <c r="F315" s="49">
        <v>1</v>
      </c>
      <c r="G315" s="49">
        <v>902</v>
      </c>
      <c r="H315" s="49">
        <v>50820</v>
      </c>
      <c r="I315" s="49" t="s">
        <v>350</v>
      </c>
      <c r="J315" s="64">
        <v>612</v>
      </c>
      <c r="K315" s="23">
        <v>17874780</v>
      </c>
      <c r="L315" s="23"/>
      <c r="M315" s="23"/>
      <c r="N315" s="23"/>
      <c r="O315" s="23"/>
      <c r="P315" s="23"/>
      <c r="Q315" s="23">
        <v>-17874780</v>
      </c>
      <c r="R315" s="23"/>
      <c r="S315" s="23"/>
      <c r="T315" s="23"/>
      <c r="U315" s="23"/>
      <c r="V315" s="23"/>
      <c r="W315" s="23"/>
      <c r="X315" s="23"/>
      <c r="Y315" s="23"/>
      <c r="Z315" s="23"/>
      <c r="AA315" s="23">
        <v>67709</v>
      </c>
      <c r="AB315" s="23"/>
      <c r="AC315" s="23"/>
      <c r="AD315" s="23"/>
      <c r="AE315" s="23"/>
      <c r="AF315" s="23"/>
      <c r="AG315" s="23"/>
      <c r="AH315" s="23">
        <f>AA315</f>
        <v>67709</v>
      </c>
      <c r="AI315" s="23"/>
      <c r="AJ315" s="23"/>
      <c r="AK315" s="23"/>
      <c r="AL315" s="23"/>
      <c r="AM315" s="23">
        <v>0</v>
      </c>
      <c r="AN315" s="23"/>
      <c r="AO315" s="23"/>
      <c r="AP315" s="23">
        <v>0</v>
      </c>
    </row>
    <row r="316" spans="1:42" s="3" customFormat="1" ht="63.75">
      <c r="A316" s="10"/>
      <c r="B316" s="51" t="s">
        <v>323</v>
      </c>
      <c r="C316" s="60" t="s">
        <v>7</v>
      </c>
      <c r="D316" s="52">
        <v>1</v>
      </c>
      <c r="E316" s="52">
        <v>11</v>
      </c>
      <c r="F316" s="52">
        <v>1</v>
      </c>
      <c r="G316" s="52">
        <v>902</v>
      </c>
      <c r="H316" s="52"/>
      <c r="I316" s="52">
        <v>51200</v>
      </c>
      <c r="J316" s="53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>
        <f>AH317</f>
        <v>163662</v>
      </c>
      <c r="AI316" s="24"/>
      <c r="AJ316" s="24"/>
      <c r="AK316" s="24"/>
      <c r="AL316" s="24"/>
      <c r="AM316" s="24">
        <f>AM317</f>
        <v>16048</v>
      </c>
      <c r="AN316" s="24"/>
      <c r="AO316" s="24"/>
      <c r="AP316" s="24">
        <f>AP317</f>
        <v>37410</v>
      </c>
    </row>
    <row r="317" spans="1:42" ht="38.25">
      <c r="A317" s="9"/>
      <c r="B317" s="63" t="s">
        <v>133</v>
      </c>
      <c r="C317" s="48" t="s">
        <v>7</v>
      </c>
      <c r="D317" s="49">
        <v>1</v>
      </c>
      <c r="E317" s="49">
        <v>11</v>
      </c>
      <c r="F317" s="49">
        <v>1</v>
      </c>
      <c r="G317" s="49">
        <v>902</v>
      </c>
      <c r="H317" s="49"/>
      <c r="I317" s="49">
        <v>51200</v>
      </c>
      <c r="J317" s="64">
        <v>200</v>
      </c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>
        <f>AH318</f>
        <v>163662</v>
      </c>
      <c r="AI317" s="23"/>
      <c r="AJ317" s="23"/>
      <c r="AK317" s="23"/>
      <c r="AL317" s="23"/>
      <c r="AM317" s="23">
        <f>AM318</f>
        <v>16048</v>
      </c>
      <c r="AN317" s="23"/>
      <c r="AO317" s="23"/>
      <c r="AP317" s="23">
        <f>AP318</f>
        <v>37410</v>
      </c>
    </row>
    <row r="318" spans="1:42" ht="38.25">
      <c r="A318" s="9"/>
      <c r="B318" s="63" t="s">
        <v>13</v>
      </c>
      <c r="C318" s="48" t="s">
        <v>7</v>
      </c>
      <c r="D318" s="49">
        <v>1</v>
      </c>
      <c r="E318" s="49">
        <v>11</v>
      </c>
      <c r="F318" s="49">
        <v>1</v>
      </c>
      <c r="G318" s="49">
        <v>902</v>
      </c>
      <c r="H318" s="49"/>
      <c r="I318" s="49">
        <v>51200</v>
      </c>
      <c r="J318" s="64">
        <v>240</v>
      </c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>
        <f>AH319</f>
        <v>163662</v>
      </c>
      <c r="AI318" s="23"/>
      <c r="AJ318" s="23"/>
      <c r="AK318" s="23"/>
      <c r="AL318" s="23"/>
      <c r="AM318" s="23">
        <f>AM319</f>
        <v>16048</v>
      </c>
      <c r="AN318" s="23"/>
      <c r="AO318" s="23"/>
      <c r="AP318" s="23">
        <f>AP319</f>
        <v>37410</v>
      </c>
    </row>
    <row r="319" spans="1:42" ht="38.25">
      <c r="A319" s="9"/>
      <c r="B319" s="63" t="s">
        <v>134</v>
      </c>
      <c r="C319" s="48" t="s">
        <v>7</v>
      </c>
      <c r="D319" s="49">
        <v>1</v>
      </c>
      <c r="E319" s="49">
        <v>11</v>
      </c>
      <c r="F319" s="49">
        <v>1</v>
      </c>
      <c r="G319" s="49">
        <v>902</v>
      </c>
      <c r="H319" s="49"/>
      <c r="I319" s="49">
        <v>51200</v>
      </c>
      <c r="J319" s="64">
        <v>244</v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>
        <v>163662</v>
      </c>
      <c r="AI319" s="23"/>
      <c r="AJ319" s="23"/>
      <c r="AK319" s="23"/>
      <c r="AL319" s="23"/>
      <c r="AM319" s="23">
        <v>16048</v>
      </c>
      <c r="AN319" s="23"/>
      <c r="AO319" s="23"/>
      <c r="AP319" s="23">
        <v>37410</v>
      </c>
    </row>
    <row r="320" spans="1:42" ht="12.75" hidden="1">
      <c r="A320" s="9"/>
      <c r="B320" s="63"/>
      <c r="C320" s="48"/>
      <c r="D320" s="49"/>
      <c r="E320" s="49"/>
      <c r="F320" s="49"/>
      <c r="G320" s="49"/>
      <c r="H320" s="49"/>
      <c r="I320" s="49"/>
      <c r="J320" s="64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</row>
    <row r="321" spans="1:42" s="3" customFormat="1" ht="63.75">
      <c r="A321" s="11" t="s">
        <v>62</v>
      </c>
      <c r="B321" s="72" t="s">
        <v>62</v>
      </c>
      <c r="C321" s="60" t="s">
        <v>7</v>
      </c>
      <c r="D321" s="52">
        <v>1</v>
      </c>
      <c r="E321" s="52">
        <v>11</v>
      </c>
      <c r="F321" s="52">
        <v>1</v>
      </c>
      <c r="G321" s="52">
        <v>902</v>
      </c>
      <c r="H321" s="52" t="s">
        <v>206</v>
      </c>
      <c r="I321" s="52" t="s">
        <v>206</v>
      </c>
      <c r="J321" s="53"/>
      <c r="K321" s="24">
        <f>K322</f>
        <v>0</v>
      </c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>
        <f>AH322</f>
        <v>56808180</v>
      </c>
      <c r="AI321" s="24"/>
      <c r="AJ321" s="24"/>
      <c r="AK321" s="24"/>
      <c r="AL321" s="24"/>
      <c r="AM321" s="24">
        <f aca="true" t="shared" si="22" ref="AM321:AP323">AM322</f>
        <v>37872120</v>
      </c>
      <c r="AN321" s="24"/>
      <c r="AO321" s="24"/>
      <c r="AP321" s="24">
        <f t="shared" si="22"/>
        <v>37872120</v>
      </c>
    </row>
    <row r="322" spans="1:42" ht="38.25">
      <c r="A322" s="95" t="s">
        <v>141</v>
      </c>
      <c r="B322" s="96" t="s">
        <v>141</v>
      </c>
      <c r="C322" s="48" t="s">
        <v>7</v>
      </c>
      <c r="D322" s="49">
        <v>1</v>
      </c>
      <c r="E322" s="49">
        <v>11</v>
      </c>
      <c r="F322" s="49">
        <v>1</v>
      </c>
      <c r="G322" s="49">
        <v>902</v>
      </c>
      <c r="H322" s="49" t="s">
        <v>206</v>
      </c>
      <c r="I322" s="49" t="s">
        <v>206</v>
      </c>
      <c r="J322" s="64">
        <v>400</v>
      </c>
      <c r="K322" s="23">
        <f>K323</f>
        <v>0</v>
      </c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>
        <f>AH323</f>
        <v>56808180</v>
      </c>
      <c r="AI322" s="23"/>
      <c r="AJ322" s="23"/>
      <c r="AK322" s="23"/>
      <c r="AL322" s="23"/>
      <c r="AM322" s="23">
        <f t="shared" si="22"/>
        <v>37872120</v>
      </c>
      <c r="AN322" s="23"/>
      <c r="AO322" s="23"/>
      <c r="AP322" s="23">
        <f t="shared" si="22"/>
        <v>37872120</v>
      </c>
    </row>
    <row r="323" spans="1:42" ht="12.75">
      <c r="A323" s="9" t="s">
        <v>44</v>
      </c>
      <c r="B323" s="63" t="s">
        <v>44</v>
      </c>
      <c r="C323" s="48" t="s">
        <v>7</v>
      </c>
      <c r="D323" s="49">
        <v>1</v>
      </c>
      <c r="E323" s="49">
        <v>11</v>
      </c>
      <c r="F323" s="49">
        <v>1</v>
      </c>
      <c r="G323" s="49">
        <v>902</v>
      </c>
      <c r="H323" s="49" t="s">
        <v>206</v>
      </c>
      <c r="I323" s="49" t="s">
        <v>206</v>
      </c>
      <c r="J323" s="64">
        <v>410</v>
      </c>
      <c r="K323" s="23">
        <f>K324</f>
        <v>0</v>
      </c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>
        <f>AH324</f>
        <v>56808180</v>
      </c>
      <c r="AI323" s="23"/>
      <c r="AJ323" s="23"/>
      <c r="AK323" s="23"/>
      <c r="AL323" s="23"/>
      <c r="AM323" s="23">
        <f t="shared" si="22"/>
        <v>37872120</v>
      </c>
      <c r="AN323" s="23"/>
      <c r="AO323" s="23"/>
      <c r="AP323" s="23">
        <f t="shared" si="22"/>
        <v>37872120</v>
      </c>
    </row>
    <row r="324" spans="1:42" ht="51">
      <c r="A324" s="9" t="s">
        <v>39</v>
      </c>
      <c r="B324" s="63" t="s">
        <v>39</v>
      </c>
      <c r="C324" s="48" t="s">
        <v>7</v>
      </c>
      <c r="D324" s="49">
        <v>1</v>
      </c>
      <c r="E324" s="49">
        <v>11</v>
      </c>
      <c r="F324" s="49">
        <v>1</v>
      </c>
      <c r="G324" s="49">
        <v>902</v>
      </c>
      <c r="H324" s="49" t="s">
        <v>206</v>
      </c>
      <c r="I324" s="49" t="s">
        <v>206</v>
      </c>
      <c r="J324" s="64">
        <v>412</v>
      </c>
      <c r="K324" s="23">
        <v>0</v>
      </c>
      <c r="L324" s="23"/>
      <c r="M324" s="23"/>
      <c r="N324" s="23"/>
      <c r="O324" s="23"/>
      <c r="P324" s="23">
        <v>21606552</v>
      </c>
      <c r="Q324" s="23">
        <v>17874780</v>
      </c>
      <c r="R324" s="23"/>
      <c r="S324" s="23"/>
      <c r="T324" s="23"/>
      <c r="U324" s="23"/>
      <c r="V324" s="23">
        <v>-21584623.72</v>
      </c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>
        <v>-9468030</v>
      </c>
      <c r="AH324" s="23">
        <f>66276210+AG324</f>
        <v>56808180</v>
      </c>
      <c r="AI324" s="23"/>
      <c r="AJ324" s="23"/>
      <c r="AK324" s="23"/>
      <c r="AL324" s="23"/>
      <c r="AM324" s="23">
        <v>37872120</v>
      </c>
      <c r="AN324" s="23"/>
      <c r="AO324" s="23"/>
      <c r="AP324" s="23">
        <v>37872120</v>
      </c>
    </row>
    <row r="325" spans="1:42" s="3" customFormat="1" ht="63.75" hidden="1">
      <c r="A325" s="6" t="s">
        <v>153</v>
      </c>
      <c r="B325" s="51" t="s">
        <v>153</v>
      </c>
      <c r="C325" s="60" t="s">
        <v>7</v>
      </c>
      <c r="D325" s="52">
        <v>1</v>
      </c>
      <c r="E325" s="52">
        <v>11</v>
      </c>
      <c r="F325" s="52">
        <v>1</v>
      </c>
      <c r="G325" s="52">
        <v>902</v>
      </c>
      <c r="H325" s="52">
        <v>51200</v>
      </c>
      <c r="I325" s="52">
        <v>51200</v>
      </c>
      <c r="J325" s="53"/>
      <c r="K325" s="24">
        <f>K326</f>
        <v>0</v>
      </c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>
        <f>AH326</f>
        <v>0</v>
      </c>
      <c r="AI325" s="24"/>
      <c r="AJ325" s="24"/>
      <c r="AK325" s="24"/>
      <c r="AL325" s="24"/>
      <c r="AM325" s="24">
        <f aca="true" t="shared" si="23" ref="AM325:AP327">AM326</f>
        <v>0</v>
      </c>
      <c r="AN325" s="24"/>
      <c r="AO325" s="24"/>
      <c r="AP325" s="24">
        <f t="shared" si="23"/>
        <v>0</v>
      </c>
    </row>
    <row r="326" spans="1:42" ht="38.25" hidden="1">
      <c r="A326" s="5" t="s">
        <v>133</v>
      </c>
      <c r="B326" s="63" t="s">
        <v>133</v>
      </c>
      <c r="C326" s="48" t="s">
        <v>7</v>
      </c>
      <c r="D326" s="49">
        <v>1</v>
      </c>
      <c r="E326" s="49">
        <v>11</v>
      </c>
      <c r="F326" s="49">
        <v>1</v>
      </c>
      <c r="G326" s="49">
        <v>902</v>
      </c>
      <c r="H326" s="49">
        <v>51200</v>
      </c>
      <c r="I326" s="49">
        <v>51200</v>
      </c>
      <c r="J326" s="64" t="s">
        <v>12</v>
      </c>
      <c r="K326" s="23">
        <f>K327</f>
        <v>0</v>
      </c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>
        <f>AH327</f>
        <v>0</v>
      </c>
      <c r="AI326" s="23"/>
      <c r="AJ326" s="23"/>
      <c r="AK326" s="23"/>
      <c r="AL326" s="23"/>
      <c r="AM326" s="23">
        <f t="shared" si="23"/>
        <v>0</v>
      </c>
      <c r="AN326" s="23"/>
      <c r="AO326" s="23"/>
      <c r="AP326" s="23">
        <f t="shared" si="23"/>
        <v>0</v>
      </c>
    </row>
    <row r="327" spans="1:42" ht="38.25" hidden="1">
      <c r="A327" s="5" t="s">
        <v>13</v>
      </c>
      <c r="B327" s="63" t="s">
        <v>13</v>
      </c>
      <c r="C327" s="48" t="s">
        <v>7</v>
      </c>
      <c r="D327" s="49">
        <v>1</v>
      </c>
      <c r="E327" s="49">
        <v>11</v>
      </c>
      <c r="F327" s="49">
        <v>1</v>
      </c>
      <c r="G327" s="49">
        <v>902</v>
      </c>
      <c r="H327" s="49">
        <v>51200</v>
      </c>
      <c r="I327" s="49">
        <v>51200</v>
      </c>
      <c r="J327" s="64">
        <v>240</v>
      </c>
      <c r="K327" s="23">
        <f>K328</f>
        <v>0</v>
      </c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>
        <f>AH328</f>
        <v>0</v>
      </c>
      <c r="AI327" s="23"/>
      <c r="AJ327" s="23"/>
      <c r="AK327" s="23"/>
      <c r="AL327" s="23"/>
      <c r="AM327" s="23">
        <f t="shared" si="23"/>
        <v>0</v>
      </c>
      <c r="AN327" s="23"/>
      <c r="AO327" s="23"/>
      <c r="AP327" s="23">
        <f t="shared" si="23"/>
        <v>0</v>
      </c>
    </row>
    <row r="328" spans="1:42" ht="38.25" hidden="1">
      <c r="A328" s="9" t="s">
        <v>134</v>
      </c>
      <c r="B328" s="63" t="s">
        <v>134</v>
      </c>
      <c r="C328" s="48" t="s">
        <v>7</v>
      </c>
      <c r="D328" s="49">
        <v>1</v>
      </c>
      <c r="E328" s="49">
        <v>11</v>
      </c>
      <c r="F328" s="49">
        <v>1</v>
      </c>
      <c r="G328" s="49">
        <v>902</v>
      </c>
      <c r="H328" s="49">
        <v>51200</v>
      </c>
      <c r="I328" s="49">
        <v>51200</v>
      </c>
      <c r="J328" s="64">
        <v>244</v>
      </c>
      <c r="K328" s="23">
        <v>0</v>
      </c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>
        <v>0</v>
      </c>
      <c r="AI328" s="23"/>
      <c r="AJ328" s="23"/>
      <c r="AK328" s="23"/>
      <c r="AL328" s="23"/>
      <c r="AM328" s="23">
        <v>0</v>
      </c>
      <c r="AN328" s="23"/>
      <c r="AO328" s="23"/>
      <c r="AP328" s="23">
        <v>0</v>
      </c>
    </row>
    <row r="329" spans="1:42" s="3" customFormat="1" ht="38.25">
      <c r="A329" s="15" t="s">
        <v>186</v>
      </c>
      <c r="B329" s="72" t="s">
        <v>186</v>
      </c>
      <c r="C329" s="60" t="s">
        <v>7</v>
      </c>
      <c r="D329" s="52">
        <v>1</v>
      </c>
      <c r="E329" s="52">
        <v>11</v>
      </c>
      <c r="F329" s="52">
        <v>1</v>
      </c>
      <c r="G329" s="52">
        <v>902</v>
      </c>
      <c r="H329" s="52">
        <v>52600</v>
      </c>
      <c r="I329" s="52">
        <v>52600</v>
      </c>
      <c r="J329" s="53"/>
      <c r="K329" s="24">
        <f>K330</f>
        <v>476409.1</v>
      </c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>
        <f>AH330</f>
        <v>435736.33999999997</v>
      </c>
      <c r="AI329" s="24"/>
      <c r="AJ329" s="24"/>
      <c r="AK329" s="24"/>
      <c r="AL329" s="24"/>
      <c r="AM329" s="24">
        <f aca="true" t="shared" si="24" ref="AM329:AP331">AM330</f>
        <v>476564.04</v>
      </c>
      <c r="AN329" s="24"/>
      <c r="AO329" s="24"/>
      <c r="AP329" s="24">
        <f t="shared" si="24"/>
        <v>458913.75</v>
      </c>
    </row>
    <row r="330" spans="1:42" ht="25.5">
      <c r="A330" s="5" t="s">
        <v>28</v>
      </c>
      <c r="B330" s="63" t="s">
        <v>28</v>
      </c>
      <c r="C330" s="48" t="s">
        <v>7</v>
      </c>
      <c r="D330" s="49">
        <v>1</v>
      </c>
      <c r="E330" s="49">
        <v>11</v>
      </c>
      <c r="F330" s="49">
        <v>1</v>
      </c>
      <c r="G330" s="49">
        <v>902</v>
      </c>
      <c r="H330" s="49">
        <v>52600</v>
      </c>
      <c r="I330" s="49">
        <v>52600</v>
      </c>
      <c r="J330" s="64">
        <v>300</v>
      </c>
      <c r="K330" s="23">
        <f>K331</f>
        <v>476409.1</v>
      </c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>
        <f>AH331</f>
        <v>435736.33999999997</v>
      </c>
      <c r="AI330" s="23"/>
      <c r="AJ330" s="23"/>
      <c r="AK330" s="23"/>
      <c r="AL330" s="23"/>
      <c r="AM330" s="23">
        <f t="shared" si="24"/>
        <v>476564.04</v>
      </c>
      <c r="AN330" s="23"/>
      <c r="AO330" s="23"/>
      <c r="AP330" s="23">
        <f t="shared" si="24"/>
        <v>458913.75</v>
      </c>
    </row>
    <row r="331" spans="1:42" ht="25.5">
      <c r="A331" s="5" t="s">
        <v>50</v>
      </c>
      <c r="B331" s="63" t="s">
        <v>50</v>
      </c>
      <c r="C331" s="48" t="s">
        <v>7</v>
      </c>
      <c r="D331" s="49">
        <v>1</v>
      </c>
      <c r="E331" s="49">
        <v>11</v>
      </c>
      <c r="F331" s="49">
        <v>1</v>
      </c>
      <c r="G331" s="49">
        <v>902</v>
      </c>
      <c r="H331" s="49">
        <v>52600</v>
      </c>
      <c r="I331" s="49">
        <v>52600</v>
      </c>
      <c r="J331" s="64">
        <v>310</v>
      </c>
      <c r="K331" s="23">
        <f>K332</f>
        <v>476409.1</v>
      </c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>
        <f>AH332</f>
        <v>435736.33999999997</v>
      </c>
      <c r="AI331" s="23"/>
      <c r="AJ331" s="23"/>
      <c r="AK331" s="23"/>
      <c r="AL331" s="23"/>
      <c r="AM331" s="23">
        <f t="shared" si="24"/>
        <v>476564.04</v>
      </c>
      <c r="AN331" s="23"/>
      <c r="AO331" s="23"/>
      <c r="AP331" s="23">
        <f t="shared" si="24"/>
        <v>458913.75</v>
      </c>
    </row>
    <row r="332" spans="1:42" ht="38.25">
      <c r="A332" s="5" t="s">
        <v>33</v>
      </c>
      <c r="B332" s="63" t="s">
        <v>33</v>
      </c>
      <c r="C332" s="48" t="s">
        <v>7</v>
      </c>
      <c r="D332" s="49">
        <v>1</v>
      </c>
      <c r="E332" s="49">
        <v>11</v>
      </c>
      <c r="F332" s="49">
        <v>1</v>
      </c>
      <c r="G332" s="49">
        <v>902</v>
      </c>
      <c r="H332" s="49">
        <v>52600</v>
      </c>
      <c r="I332" s="49">
        <v>52600</v>
      </c>
      <c r="J332" s="64">
        <v>313</v>
      </c>
      <c r="K332" s="23">
        <v>476409.1</v>
      </c>
      <c r="L332" s="23"/>
      <c r="M332" s="23"/>
      <c r="N332" s="23"/>
      <c r="O332" s="23"/>
      <c r="P332" s="23">
        <v>30451.13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>
        <v>-56654.07</v>
      </c>
      <c r="AC332" s="23"/>
      <c r="AD332" s="23"/>
      <c r="AE332" s="23"/>
      <c r="AF332" s="23"/>
      <c r="AG332" s="23">
        <v>-16759.09</v>
      </c>
      <c r="AH332" s="23">
        <f>509149.5+AB332+AG332</f>
        <v>435736.33999999997</v>
      </c>
      <c r="AI332" s="23"/>
      <c r="AJ332" s="23"/>
      <c r="AK332" s="23"/>
      <c r="AL332" s="23"/>
      <c r="AM332" s="23">
        <v>476564.04</v>
      </c>
      <c r="AN332" s="23"/>
      <c r="AO332" s="23"/>
      <c r="AP332" s="23">
        <v>458913.75</v>
      </c>
    </row>
    <row r="333" spans="1:42" s="3" customFormat="1" ht="76.5">
      <c r="A333" s="6"/>
      <c r="B333" s="51" t="s">
        <v>373</v>
      </c>
      <c r="C333" s="60" t="s">
        <v>7</v>
      </c>
      <c r="D333" s="52">
        <v>1</v>
      </c>
      <c r="E333" s="52">
        <v>11</v>
      </c>
      <c r="F333" s="52">
        <v>1</v>
      </c>
      <c r="G333" s="52">
        <v>902</v>
      </c>
      <c r="H333" s="52">
        <v>52600</v>
      </c>
      <c r="I333" s="52" t="s">
        <v>276</v>
      </c>
      <c r="J333" s="53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>
        <f>AH334</f>
        <v>2291799</v>
      </c>
      <c r="AI333" s="24"/>
      <c r="AJ333" s="24"/>
      <c r="AK333" s="24"/>
      <c r="AL333" s="24"/>
      <c r="AM333" s="24"/>
      <c r="AN333" s="24"/>
      <c r="AO333" s="24"/>
      <c r="AP333" s="24"/>
    </row>
    <row r="334" spans="1:42" ht="12.75">
      <c r="A334" s="5"/>
      <c r="B334" s="69" t="s">
        <v>325</v>
      </c>
      <c r="C334" s="48" t="s">
        <v>7</v>
      </c>
      <c r="D334" s="49">
        <v>1</v>
      </c>
      <c r="E334" s="49">
        <v>11</v>
      </c>
      <c r="F334" s="49">
        <v>1</v>
      </c>
      <c r="G334" s="49">
        <v>902</v>
      </c>
      <c r="H334" s="49">
        <v>52600</v>
      </c>
      <c r="I334" s="49" t="s">
        <v>276</v>
      </c>
      <c r="J334" s="64">
        <v>800</v>
      </c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>
        <f>AH335</f>
        <v>2291799</v>
      </c>
      <c r="AI334" s="23"/>
      <c r="AJ334" s="23"/>
      <c r="AK334" s="23"/>
      <c r="AL334" s="23"/>
      <c r="AM334" s="23"/>
      <c r="AN334" s="23"/>
      <c r="AO334" s="23"/>
      <c r="AP334" s="23"/>
    </row>
    <row r="335" spans="1:42" ht="63.75">
      <c r="A335" s="5"/>
      <c r="B335" s="69" t="s">
        <v>326</v>
      </c>
      <c r="C335" s="48" t="s">
        <v>7</v>
      </c>
      <c r="D335" s="49">
        <v>1</v>
      </c>
      <c r="E335" s="49">
        <v>11</v>
      </c>
      <c r="F335" s="49">
        <v>1</v>
      </c>
      <c r="G335" s="49">
        <v>902</v>
      </c>
      <c r="H335" s="49">
        <v>52600</v>
      </c>
      <c r="I335" s="49" t="s">
        <v>276</v>
      </c>
      <c r="J335" s="64">
        <v>810</v>
      </c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>
        <f>AH336</f>
        <v>2291799</v>
      </c>
      <c r="AI335" s="23"/>
      <c r="AJ335" s="23"/>
      <c r="AK335" s="23"/>
      <c r="AL335" s="23"/>
      <c r="AM335" s="23"/>
      <c r="AN335" s="23"/>
      <c r="AO335" s="23"/>
      <c r="AP335" s="23"/>
    </row>
    <row r="336" spans="1:42" ht="63.75">
      <c r="A336" s="5"/>
      <c r="B336" s="69" t="s">
        <v>327</v>
      </c>
      <c r="C336" s="48" t="s">
        <v>7</v>
      </c>
      <c r="D336" s="49">
        <v>1</v>
      </c>
      <c r="E336" s="49">
        <v>11</v>
      </c>
      <c r="F336" s="49">
        <v>1</v>
      </c>
      <c r="G336" s="49">
        <v>902</v>
      </c>
      <c r="H336" s="49">
        <v>52600</v>
      </c>
      <c r="I336" s="49" t="s">
        <v>276</v>
      </c>
      <c r="J336" s="64">
        <v>814</v>
      </c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>
        <v>2462209</v>
      </c>
      <c r="AG336" s="23">
        <v>-170410</v>
      </c>
      <c r="AH336" s="23">
        <f>AF336+AG336</f>
        <v>2291799</v>
      </c>
      <c r="AI336" s="23"/>
      <c r="AJ336" s="23"/>
      <c r="AK336" s="23"/>
      <c r="AL336" s="23"/>
      <c r="AM336" s="23"/>
      <c r="AN336" s="23"/>
      <c r="AO336" s="23"/>
      <c r="AP336" s="23"/>
    </row>
    <row r="337" spans="1:42" s="3" customFormat="1" ht="73.5" customHeight="1">
      <c r="A337" s="12" t="s">
        <v>154</v>
      </c>
      <c r="B337" s="73" t="s">
        <v>347</v>
      </c>
      <c r="C337" s="60" t="s">
        <v>7</v>
      </c>
      <c r="D337" s="52">
        <v>1</v>
      </c>
      <c r="E337" s="52">
        <v>11</v>
      </c>
      <c r="F337" s="52">
        <v>1</v>
      </c>
      <c r="G337" s="52">
        <v>902</v>
      </c>
      <c r="H337" s="52">
        <v>53910</v>
      </c>
      <c r="I337" s="52" t="s">
        <v>346</v>
      </c>
      <c r="J337" s="56"/>
      <c r="K337" s="24">
        <f>K338</f>
        <v>0</v>
      </c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24">
        <f>AH338</f>
        <v>115400</v>
      </c>
      <c r="AI337" s="24"/>
      <c r="AJ337" s="24"/>
      <c r="AK337" s="24"/>
      <c r="AL337" s="24"/>
      <c r="AM337" s="24">
        <f aca="true" t="shared" si="25" ref="AM337:AP339">AM338</f>
        <v>0</v>
      </c>
      <c r="AN337" s="24"/>
      <c r="AO337" s="24"/>
      <c r="AP337" s="24">
        <f t="shared" si="25"/>
        <v>0</v>
      </c>
    </row>
    <row r="338" spans="1:42" ht="44.25" customHeight="1">
      <c r="A338" s="5" t="s">
        <v>133</v>
      </c>
      <c r="B338" s="70" t="s">
        <v>258</v>
      </c>
      <c r="C338" s="48" t="s">
        <v>7</v>
      </c>
      <c r="D338" s="49">
        <v>1</v>
      </c>
      <c r="E338" s="49">
        <v>11</v>
      </c>
      <c r="F338" s="49">
        <v>1</v>
      </c>
      <c r="G338" s="49">
        <v>902</v>
      </c>
      <c r="H338" s="49">
        <v>53910</v>
      </c>
      <c r="I338" s="49" t="s">
        <v>346</v>
      </c>
      <c r="J338" s="94">
        <v>600</v>
      </c>
      <c r="K338" s="23">
        <f>K339</f>
        <v>0</v>
      </c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23">
        <f>AH339</f>
        <v>115400</v>
      </c>
      <c r="AI338" s="23"/>
      <c r="AJ338" s="23"/>
      <c r="AK338" s="23"/>
      <c r="AL338" s="23"/>
      <c r="AM338" s="23">
        <f t="shared" si="25"/>
        <v>0</v>
      </c>
      <c r="AN338" s="23"/>
      <c r="AO338" s="23"/>
      <c r="AP338" s="23">
        <f t="shared" si="25"/>
        <v>0</v>
      </c>
    </row>
    <row r="339" spans="1:42" ht="27" customHeight="1">
      <c r="A339" s="5" t="s">
        <v>13</v>
      </c>
      <c r="B339" s="70" t="s">
        <v>259</v>
      </c>
      <c r="C339" s="48" t="s">
        <v>7</v>
      </c>
      <c r="D339" s="49">
        <v>1</v>
      </c>
      <c r="E339" s="49">
        <v>11</v>
      </c>
      <c r="F339" s="49">
        <v>1</v>
      </c>
      <c r="G339" s="49">
        <v>902</v>
      </c>
      <c r="H339" s="49">
        <v>53910</v>
      </c>
      <c r="I339" s="49" t="s">
        <v>346</v>
      </c>
      <c r="J339" s="94">
        <v>610</v>
      </c>
      <c r="K339" s="23">
        <f>K340</f>
        <v>0</v>
      </c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23">
        <f>AH340</f>
        <v>115400</v>
      </c>
      <c r="AI339" s="23"/>
      <c r="AJ339" s="23"/>
      <c r="AK339" s="23"/>
      <c r="AL339" s="23"/>
      <c r="AM339" s="23">
        <f t="shared" si="25"/>
        <v>0</v>
      </c>
      <c r="AN339" s="23"/>
      <c r="AO339" s="23"/>
      <c r="AP339" s="23">
        <f t="shared" si="25"/>
        <v>0</v>
      </c>
    </row>
    <row r="340" spans="1:42" ht="26.25" customHeight="1">
      <c r="A340" s="9" t="s">
        <v>134</v>
      </c>
      <c r="B340" s="70" t="s">
        <v>260</v>
      </c>
      <c r="C340" s="48" t="s">
        <v>7</v>
      </c>
      <c r="D340" s="49">
        <v>1</v>
      </c>
      <c r="E340" s="49">
        <v>11</v>
      </c>
      <c r="F340" s="49">
        <v>1</v>
      </c>
      <c r="G340" s="49">
        <v>902</v>
      </c>
      <c r="H340" s="49">
        <v>53910</v>
      </c>
      <c r="I340" s="49" t="s">
        <v>346</v>
      </c>
      <c r="J340" s="94">
        <v>612</v>
      </c>
      <c r="K340" s="23">
        <v>0</v>
      </c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>
        <v>115400</v>
      </c>
      <c r="AB340" s="71"/>
      <c r="AC340" s="71"/>
      <c r="AD340" s="71"/>
      <c r="AE340" s="71"/>
      <c r="AF340" s="71"/>
      <c r="AG340" s="71"/>
      <c r="AH340" s="23">
        <f>AA340</f>
        <v>115400</v>
      </c>
      <c r="AI340" s="23"/>
      <c r="AJ340" s="23"/>
      <c r="AK340" s="23"/>
      <c r="AL340" s="23"/>
      <c r="AM340" s="23">
        <v>0</v>
      </c>
      <c r="AN340" s="23"/>
      <c r="AO340" s="23"/>
      <c r="AP340" s="23">
        <v>0</v>
      </c>
    </row>
    <row r="341" spans="1:42" ht="51" hidden="1">
      <c r="A341" s="9" t="s">
        <v>239</v>
      </c>
      <c r="B341" s="63" t="s">
        <v>239</v>
      </c>
      <c r="C341" s="48" t="s">
        <v>7</v>
      </c>
      <c r="D341" s="49">
        <v>1</v>
      </c>
      <c r="E341" s="49">
        <v>11</v>
      </c>
      <c r="F341" s="49">
        <v>1</v>
      </c>
      <c r="G341" s="49">
        <v>902</v>
      </c>
      <c r="H341" s="49" t="s">
        <v>240</v>
      </c>
      <c r="I341" s="49" t="s">
        <v>240</v>
      </c>
      <c r="J341" s="94"/>
      <c r="K341" s="23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23">
        <f>AH342</f>
        <v>0</v>
      </c>
      <c r="AI341" s="23"/>
      <c r="AJ341" s="23"/>
      <c r="AK341" s="23"/>
      <c r="AL341" s="23"/>
      <c r="AM341" s="23"/>
      <c r="AN341" s="23"/>
      <c r="AO341" s="23"/>
      <c r="AP341" s="23"/>
    </row>
    <row r="342" spans="1:42" ht="38.25" hidden="1">
      <c r="A342" s="5" t="s">
        <v>133</v>
      </c>
      <c r="B342" s="63" t="s">
        <v>133</v>
      </c>
      <c r="C342" s="48" t="s">
        <v>7</v>
      </c>
      <c r="D342" s="49">
        <v>1</v>
      </c>
      <c r="E342" s="49">
        <v>11</v>
      </c>
      <c r="F342" s="49">
        <v>1</v>
      </c>
      <c r="G342" s="49">
        <v>902</v>
      </c>
      <c r="H342" s="49" t="s">
        <v>240</v>
      </c>
      <c r="I342" s="49" t="s">
        <v>240</v>
      </c>
      <c r="J342" s="94">
        <v>200</v>
      </c>
      <c r="K342" s="23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23">
        <f>AH343</f>
        <v>0</v>
      </c>
      <c r="AI342" s="23"/>
      <c r="AJ342" s="23"/>
      <c r="AK342" s="23"/>
      <c r="AL342" s="23"/>
      <c r="AM342" s="23"/>
      <c r="AN342" s="23"/>
      <c r="AO342" s="23"/>
      <c r="AP342" s="23"/>
    </row>
    <row r="343" spans="1:42" ht="38.25" hidden="1">
      <c r="A343" s="5" t="s">
        <v>13</v>
      </c>
      <c r="B343" s="63" t="s">
        <v>13</v>
      </c>
      <c r="C343" s="48" t="s">
        <v>7</v>
      </c>
      <c r="D343" s="49">
        <v>1</v>
      </c>
      <c r="E343" s="49">
        <v>11</v>
      </c>
      <c r="F343" s="49">
        <v>1</v>
      </c>
      <c r="G343" s="49">
        <v>902</v>
      </c>
      <c r="H343" s="49" t="s">
        <v>240</v>
      </c>
      <c r="I343" s="49" t="s">
        <v>240</v>
      </c>
      <c r="J343" s="94">
        <v>240</v>
      </c>
      <c r="K343" s="23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23">
        <f>AH344</f>
        <v>0</v>
      </c>
      <c r="AI343" s="23"/>
      <c r="AJ343" s="23"/>
      <c r="AK343" s="23"/>
      <c r="AL343" s="23"/>
      <c r="AM343" s="23"/>
      <c r="AN343" s="23"/>
      <c r="AO343" s="23"/>
      <c r="AP343" s="23"/>
    </row>
    <row r="344" spans="1:42" ht="38.25" hidden="1">
      <c r="A344" s="9" t="s">
        <v>134</v>
      </c>
      <c r="B344" s="63" t="s">
        <v>134</v>
      </c>
      <c r="C344" s="48" t="s">
        <v>7</v>
      </c>
      <c r="D344" s="49">
        <v>1</v>
      </c>
      <c r="E344" s="49">
        <v>11</v>
      </c>
      <c r="F344" s="49">
        <v>1</v>
      </c>
      <c r="G344" s="49">
        <v>902</v>
      </c>
      <c r="H344" s="49" t="s">
        <v>240</v>
      </c>
      <c r="I344" s="49" t="s">
        <v>240</v>
      </c>
      <c r="J344" s="94">
        <v>244</v>
      </c>
      <c r="K344" s="23"/>
      <c r="L344" s="71"/>
      <c r="M344" s="71">
        <v>2500000</v>
      </c>
      <c r="N344" s="71"/>
      <c r="O344" s="71">
        <v>-2500000</v>
      </c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23">
        <f>M344+O344</f>
        <v>0</v>
      </c>
      <c r="AI344" s="23"/>
      <c r="AJ344" s="23"/>
      <c r="AK344" s="23"/>
      <c r="AL344" s="23"/>
      <c r="AM344" s="23"/>
      <c r="AN344" s="23"/>
      <c r="AO344" s="23"/>
      <c r="AP344" s="23"/>
    </row>
    <row r="345" spans="1:42" ht="12.75" hidden="1">
      <c r="A345" s="9"/>
      <c r="B345" s="63"/>
      <c r="C345" s="48"/>
      <c r="D345" s="49"/>
      <c r="E345" s="49"/>
      <c r="F345" s="49"/>
      <c r="G345" s="49"/>
      <c r="H345" s="49"/>
      <c r="I345" s="49"/>
      <c r="J345" s="94"/>
      <c r="K345" s="23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23"/>
      <c r="AI345" s="23"/>
      <c r="AJ345" s="23"/>
      <c r="AK345" s="23"/>
      <c r="AL345" s="23"/>
      <c r="AM345" s="23"/>
      <c r="AN345" s="23"/>
      <c r="AO345" s="23"/>
      <c r="AP345" s="23"/>
    </row>
    <row r="346" spans="1:42" ht="25.5" hidden="1">
      <c r="A346" s="6" t="s">
        <v>51</v>
      </c>
      <c r="B346" s="51" t="s">
        <v>51</v>
      </c>
      <c r="C346" s="60" t="s">
        <v>7</v>
      </c>
      <c r="D346" s="52">
        <v>1</v>
      </c>
      <c r="E346" s="52">
        <v>11</v>
      </c>
      <c r="F346" s="52">
        <v>1</v>
      </c>
      <c r="G346" s="52">
        <v>903</v>
      </c>
      <c r="H346" s="52"/>
      <c r="I346" s="52"/>
      <c r="J346" s="53"/>
      <c r="K346" s="24">
        <f>K347</f>
        <v>0</v>
      </c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>
        <f>AH347</f>
        <v>0</v>
      </c>
      <c r="AI346" s="24"/>
      <c r="AJ346" s="24"/>
      <c r="AK346" s="24"/>
      <c r="AL346" s="24"/>
      <c r="AM346" s="24">
        <f aca="true" t="shared" si="26" ref="AM346:AP349">AM347</f>
        <v>0</v>
      </c>
      <c r="AN346" s="24"/>
      <c r="AO346" s="24"/>
      <c r="AP346" s="24">
        <f t="shared" si="26"/>
        <v>0</v>
      </c>
    </row>
    <row r="347" spans="1:42" s="3" customFormat="1" ht="51" hidden="1">
      <c r="A347" s="10" t="s">
        <v>184</v>
      </c>
      <c r="B347" s="51" t="s">
        <v>184</v>
      </c>
      <c r="C347" s="60" t="s">
        <v>7</v>
      </c>
      <c r="D347" s="52">
        <v>1</v>
      </c>
      <c r="E347" s="52">
        <v>11</v>
      </c>
      <c r="F347" s="52">
        <v>1</v>
      </c>
      <c r="G347" s="52">
        <v>903</v>
      </c>
      <c r="H347" s="52">
        <v>11210</v>
      </c>
      <c r="I347" s="52">
        <v>11210</v>
      </c>
      <c r="J347" s="53"/>
      <c r="K347" s="24">
        <f>K348</f>
        <v>0</v>
      </c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>
        <f>AH348</f>
        <v>0</v>
      </c>
      <c r="AI347" s="24"/>
      <c r="AJ347" s="24"/>
      <c r="AK347" s="24"/>
      <c r="AL347" s="24"/>
      <c r="AM347" s="24">
        <f t="shared" si="26"/>
        <v>0</v>
      </c>
      <c r="AN347" s="24"/>
      <c r="AO347" s="24"/>
      <c r="AP347" s="24">
        <f t="shared" si="26"/>
        <v>0</v>
      </c>
    </row>
    <row r="348" spans="1:42" ht="38.25" hidden="1">
      <c r="A348" s="5" t="s">
        <v>133</v>
      </c>
      <c r="B348" s="63" t="s">
        <v>133</v>
      </c>
      <c r="C348" s="48" t="s">
        <v>7</v>
      </c>
      <c r="D348" s="49">
        <v>1</v>
      </c>
      <c r="E348" s="49">
        <v>11</v>
      </c>
      <c r="F348" s="49">
        <v>1</v>
      </c>
      <c r="G348" s="49">
        <v>903</v>
      </c>
      <c r="H348" s="49">
        <v>11210</v>
      </c>
      <c r="I348" s="49">
        <v>11210</v>
      </c>
      <c r="J348" s="64">
        <v>200</v>
      </c>
      <c r="K348" s="23">
        <f>K349</f>
        <v>0</v>
      </c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>
        <f>AH349</f>
        <v>0</v>
      </c>
      <c r="AI348" s="23"/>
      <c r="AJ348" s="23"/>
      <c r="AK348" s="23"/>
      <c r="AL348" s="23"/>
      <c r="AM348" s="23">
        <f t="shared" si="26"/>
        <v>0</v>
      </c>
      <c r="AN348" s="23"/>
      <c r="AO348" s="23"/>
      <c r="AP348" s="23">
        <f t="shared" si="26"/>
        <v>0</v>
      </c>
    </row>
    <row r="349" spans="1:42" ht="38.25" hidden="1">
      <c r="A349" s="5" t="s">
        <v>13</v>
      </c>
      <c r="B349" s="63" t="s">
        <v>13</v>
      </c>
      <c r="C349" s="48" t="s">
        <v>7</v>
      </c>
      <c r="D349" s="49">
        <v>1</v>
      </c>
      <c r="E349" s="49">
        <v>11</v>
      </c>
      <c r="F349" s="49">
        <v>1</v>
      </c>
      <c r="G349" s="49">
        <v>903</v>
      </c>
      <c r="H349" s="49">
        <v>11210</v>
      </c>
      <c r="I349" s="49">
        <v>11210</v>
      </c>
      <c r="J349" s="64">
        <v>240</v>
      </c>
      <c r="K349" s="23">
        <f>K350</f>
        <v>0</v>
      </c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>
        <f>AH350</f>
        <v>0</v>
      </c>
      <c r="AI349" s="23"/>
      <c r="AJ349" s="23"/>
      <c r="AK349" s="23"/>
      <c r="AL349" s="23"/>
      <c r="AM349" s="23">
        <f t="shared" si="26"/>
        <v>0</v>
      </c>
      <c r="AN349" s="23"/>
      <c r="AO349" s="23"/>
      <c r="AP349" s="23">
        <f t="shared" si="26"/>
        <v>0</v>
      </c>
    </row>
    <row r="350" spans="1:42" ht="38.25" hidden="1">
      <c r="A350" s="9" t="s">
        <v>134</v>
      </c>
      <c r="B350" s="63" t="s">
        <v>134</v>
      </c>
      <c r="C350" s="48" t="s">
        <v>7</v>
      </c>
      <c r="D350" s="49">
        <v>1</v>
      </c>
      <c r="E350" s="49">
        <v>11</v>
      </c>
      <c r="F350" s="49">
        <v>1</v>
      </c>
      <c r="G350" s="49">
        <v>903</v>
      </c>
      <c r="H350" s="49">
        <v>11210</v>
      </c>
      <c r="I350" s="49">
        <v>11210</v>
      </c>
      <c r="J350" s="64">
        <v>244</v>
      </c>
      <c r="K350" s="23">
        <v>0</v>
      </c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>
        <v>0</v>
      </c>
      <c r="AI350" s="23"/>
      <c r="AJ350" s="23"/>
      <c r="AK350" s="23"/>
      <c r="AL350" s="23"/>
      <c r="AM350" s="23">
        <v>0</v>
      </c>
      <c r="AN350" s="23"/>
      <c r="AO350" s="23"/>
      <c r="AP350" s="23">
        <v>0</v>
      </c>
    </row>
    <row r="351" spans="1:42" ht="25.5" hidden="1">
      <c r="A351" s="10" t="s">
        <v>120</v>
      </c>
      <c r="B351" s="51" t="s">
        <v>120</v>
      </c>
      <c r="C351" s="60" t="s">
        <v>7</v>
      </c>
      <c r="D351" s="52">
        <v>1</v>
      </c>
      <c r="E351" s="52">
        <v>1</v>
      </c>
      <c r="F351" s="52">
        <v>1</v>
      </c>
      <c r="G351" s="52">
        <v>905</v>
      </c>
      <c r="H351" s="52"/>
      <c r="I351" s="52"/>
      <c r="J351" s="53"/>
      <c r="K351" s="24">
        <f>K352</f>
        <v>0</v>
      </c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>
        <f>AH352</f>
        <v>0</v>
      </c>
      <c r="AI351" s="24"/>
      <c r="AJ351" s="24"/>
      <c r="AK351" s="24"/>
      <c r="AL351" s="24"/>
      <c r="AM351" s="24">
        <f aca="true" t="shared" si="27" ref="AM351:AP354">AM352</f>
        <v>0</v>
      </c>
      <c r="AN351" s="24"/>
      <c r="AO351" s="24"/>
      <c r="AP351" s="24">
        <f t="shared" si="27"/>
        <v>0</v>
      </c>
    </row>
    <row r="352" spans="1:42" s="3" customFormat="1" ht="51" hidden="1">
      <c r="A352" s="10" t="s">
        <v>184</v>
      </c>
      <c r="B352" s="51" t="s">
        <v>184</v>
      </c>
      <c r="C352" s="60" t="s">
        <v>7</v>
      </c>
      <c r="D352" s="52">
        <v>1</v>
      </c>
      <c r="E352" s="52">
        <v>11</v>
      </c>
      <c r="F352" s="52">
        <v>1</v>
      </c>
      <c r="G352" s="52">
        <v>905</v>
      </c>
      <c r="H352" s="52">
        <v>11210</v>
      </c>
      <c r="I352" s="52">
        <v>11210</v>
      </c>
      <c r="J352" s="53"/>
      <c r="K352" s="24">
        <f>K353</f>
        <v>0</v>
      </c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>
        <f>AH353</f>
        <v>0</v>
      </c>
      <c r="AI352" s="24"/>
      <c r="AJ352" s="24"/>
      <c r="AK352" s="24"/>
      <c r="AL352" s="24"/>
      <c r="AM352" s="24">
        <f t="shared" si="27"/>
        <v>0</v>
      </c>
      <c r="AN352" s="24"/>
      <c r="AO352" s="24"/>
      <c r="AP352" s="24">
        <f t="shared" si="27"/>
        <v>0</v>
      </c>
    </row>
    <row r="353" spans="1:42" ht="38.25" hidden="1">
      <c r="A353" s="5" t="s">
        <v>133</v>
      </c>
      <c r="B353" s="63" t="s">
        <v>133</v>
      </c>
      <c r="C353" s="48" t="s">
        <v>7</v>
      </c>
      <c r="D353" s="49">
        <v>1</v>
      </c>
      <c r="E353" s="49">
        <v>11</v>
      </c>
      <c r="F353" s="49">
        <v>1</v>
      </c>
      <c r="G353" s="49">
        <v>905</v>
      </c>
      <c r="H353" s="49">
        <v>11210</v>
      </c>
      <c r="I353" s="49">
        <v>11210</v>
      </c>
      <c r="J353" s="64">
        <v>200</v>
      </c>
      <c r="K353" s="23">
        <f>K354</f>
        <v>0</v>
      </c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>
        <f>AH354</f>
        <v>0</v>
      </c>
      <c r="AI353" s="23"/>
      <c r="AJ353" s="23"/>
      <c r="AK353" s="23"/>
      <c r="AL353" s="23"/>
      <c r="AM353" s="23">
        <f t="shared" si="27"/>
        <v>0</v>
      </c>
      <c r="AN353" s="23"/>
      <c r="AO353" s="23"/>
      <c r="AP353" s="23">
        <f t="shared" si="27"/>
        <v>0</v>
      </c>
    </row>
    <row r="354" spans="1:42" ht="38.25" hidden="1">
      <c r="A354" s="5" t="s">
        <v>13</v>
      </c>
      <c r="B354" s="63" t="s">
        <v>13</v>
      </c>
      <c r="C354" s="48" t="s">
        <v>7</v>
      </c>
      <c r="D354" s="49">
        <v>1</v>
      </c>
      <c r="E354" s="49">
        <v>11</v>
      </c>
      <c r="F354" s="49">
        <v>1</v>
      </c>
      <c r="G354" s="49">
        <v>905</v>
      </c>
      <c r="H354" s="49">
        <v>11210</v>
      </c>
      <c r="I354" s="49">
        <v>11210</v>
      </c>
      <c r="J354" s="64">
        <v>240</v>
      </c>
      <c r="K354" s="23">
        <f>K355</f>
        <v>0</v>
      </c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>
        <f>AH355</f>
        <v>0</v>
      </c>
      <c r="AI354" s="23"/>
      <c r="AJ354" s="23"/>
      <c r="AK354" s="23"/>
      <c r="AL354" s="23"/>
      <c r="AM354" s="23">
        <f t="shared" si="27"/>
        <v>0</v>
      </c>
      <c r="AN354" s="23"/>
      <c r="AO354" s="23"/>
      <c r="AP354" s="23">
        <f t="shared" si="27"/>
        <v>0</v>
      </c>
    </row>
    <row r="355" spans="1:42" ht="38.25" hidden="1">
      <c r="A355" s="9" t="s">
        <v>134</v>
      </c>
      <c r="B355" s="63" t="s">
        <v>134</v>
      </c>
      <c r="C355" s="48" t="s">
        <v>7</v>
      </c>
      <c r="D355" s="49">
        <v>1</v>
      </c>
      <c r="E355" s="49">
        <v>11</v>
      </c>
      <c r="F355" s="49">
        <v>1</v>
      </c>
      <c r="G355" s="49">
        <v>905</v>
      </c>
      <c r="H355" s="49">
        <v>11210</v>
      </c>
      <c r="I355" s="49">
        <v>11210</v>
      </c>
      <c r="J355" s="64">
        <v>244</v>
      </c>
      <c r="K355" s="23">
        <v>0</v>
      </c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>
        <v>0</v>
      </c>
      <c r="AI355" s="23"/>
      <c r="AJ355" s="23"/>
      <c r="AK355" s="23"/>
      <c r="AL355" s="23"/>
      <c r="AM355" s="23">
        <v>0</v>
      </c>
      <c r="AN355" s="23"/>
      <c r="AO355" s="23"/>
      <c r="AP355" s="23">
        <v>0</v>
      </c>
    </row>
    <row r="356" spans="1:42" ht="29.25" customHeight="1" hidden="1">
      <c r="A356" s="11" t="s">
        <v>54</v>
      </c>
      <c r="B356" s="72" t="s">
        <v>54</v>
      </c>
      <c r="C356" s="60" t="s">
        <v>7</v>
      </c>
      <c r="D356" s="52">
        <v>1</v>
      </c>
      <c r="E356" s="52">
        <v>11</v>
      </c>
      <c r="F356" s="52">
        <v>1</v>
      </c>
      <c r="G356" s="52">
        <v>961</v>
      </c>
      <c r="H356" s="52"/>
      <c r="I356" s="52"/>
      <c r="J356" s="53"/>
      <c r="K356" s="24">
        <f>K357</f>
        <v>0</v>
      </c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>
        <f>AH357</f>
        <v>0</v>
      </c>
      <c r="AI356" s="24"/>
      <c r="AJ356" s="24"/>
      <c r="AK356" s="24"/>
      <c r="AL356" s="24"/>
      <c r="AM356" s="24">
        <f aca="true" t="shared" si="28" ref="AM356:AP359">AM357</f>
        <v>0</v>
      </c>
      <c r="AN356" s="24"/>
      <c r="AO356" s="24"/>
      <c r="AP356" s="24">
        <f t="shared" si="28"/>
        <v>0</v>
      </c>
    </row>
    <row r="357" spans="1:42" s="3" customFormat="1" ht="51" hidden="1">
      <c r="A357" s="10" t="s">
        <v>184</v>
      </c>
      <c r="B357" s="51" t="s">
        <v>184</v>
      </c>
      <c r="C357" s="60" t="s">
        <v>7</v>
      </c>
      <c r="D357" s="52">
        <v>1</v>
      </c>
      <c r="E357" s="52">
        <v>11</v>
      </c>
      <c r="F357" s="52">
        <v>1</v>
      </c>
      <c r="G357" s="52">
        <v>961</v>
      </c>
      <c r="H357" s="52">
        <v>11210</v>
      </c>
      <c r="I357" s="52">
        <v>11210</v>
      </c>
      <c r="J357" s="53"/>
      <c r="K357" s="24">
        <f>K358</f>
        <v>0</v>
      </c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>
        <f>AH358</f>
        <v>0</v>
      </c>
      <c r="AI357" s="24"/>
      <c r="AJ357" s="24"/>
      <c r="AK357" s="24"/>
      <c r="AL357" s="24"/>
      <c r="AM357" s="24">
        <f t="shared" si="28"/>
        <v>0</v>
      </c>
      <c r="AN357" s="24"/>
      <c r="AO357" s="24"/>
      <c r="AP357" s="24">
        <f t="shared" si="28"/>
        <v>0</v>
      </c>
    </row>
    <row r="358" spans="1:42" ht="38.25" hidden="1">
      <c r="A358" s="5" t="s">
        <v>133</v>
      </c>
      <c r="B358" s="63" t="s">
        <v>133</v>
      </c>
      <c r="C358" s="48" t="s">
        <v>7</v>
      </c>
      <c r="D358" s="49">
        <v>1</v>
      </c>
      <c r="E358" s="49">
        <v>11</v>
      </c>
      <c r="F358" s="49">
        <v>1</v>
      </c>
      <c r="G358" s="49">
        <v>961</v>
      </c>
      <c r="H358" s="49">
        <v>11210</v>
      </c>
      <c r="I358" s="49">
        <v>11210</v>
      </c>
      <c r="J358" s="64">
        <v>200</v>
      </c>
      <c r="K358" s="23">
        <f>K359</f>
        <v>0</v>
      </c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>
        <f>AH359</f>
        <v>0</v>
      </c>
      <c r="AI358" s="23"/>
      <c r="AJ358" s="23"/>
      <c r="AK358" s="23"/>
      <c r="AL358" s="23"/>
      <c r="AM358" s="23">
        <f t="shared" si="28"/>
        <v>0</v>
      </c>
      <c r="AN358" s="23"/>
      <c r="AO358" s="23"/>
      <c r="AP358" s="23">
        <f t="shared" si="28"/>
        <v>0</v>
      </c>
    </row>
    <row r="359" spans="1:42" ht="38.25" hidden="1">
      <c r="A359" s="5" t="s">
        <v>13</v>
      </c>
      <c r="B359" s="63" t="s">
        <v>13</v>
      </c>
      <c r="C359" s="48" t="s">
        <v>7</v>
      </c>
      <c r="D359" s="49">
        <v>1</v>
      </c>
      <c r="E359" s="49">
        <v>11</v>
      </c>
      <c r="F359" s="49">
        <v>1</v>
      </c>
      <c r="G359" s="49">
        <v>961</v>
      </c>
      <c r="H359" s="49">
        <v>11210</v>
      </c>
      <c r="I359" s="49">
        <v>11210</v>
      </c>
      <c r="J359" s="64">
        <v>240</v>
      </c>
      <c r="K359" s="23">
        <f>K360</f>
        <v>0</v>
      </c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>
        <f>AH360</f>
        <v>0</v>
      </c>
      <c r="AI359" s="23"/>
      <c r="AJ359" s="23"/>
      <c r="AK359" s="23"/>
      <c r="AL359" s="23"/>
      <c r="AM359" s="23">
        <f t="shared" si="28"/>
        <v>0</v>
      </c>
      <c r="AN359" s="23"/>
      <c r="AO359" s="23"/>
      <c r="AP359" s="23">
        <f t="shared" si="28"/>
        <v>0</v>
      </c>
    </row>
    <row r="360" spans="1:42" ht="38.25" hidden="1">
      <c r="A360" s="9" t="s">
        <v>134</v>
      </c>
      <c r="B360" s="63" t="s">
        <v>134</v>
      </c>
      <c r="C360" s="48" t="s">
        <v>7</v>
      </c>
      <c r="D360" s="49">
        <v>1</v>
      </c>
      <c r="E360" s="49">
        <v>11</v>
      </c>
      <c r="F360" s="49">
        <v>1</v>
      </c>
      <c r="G360" s="49">
        <v>961</v>
      </c>
      <c r="H360" s="49">
        <v>11210</v>
      </c>
      <c r="I360" s="49">
        <v>11210</v>
      </c>
      <c r="J360" s="64">
        <v>244</v>
      </c>
      <c r="K360" s="23">
        <v>0</v>
      </c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>
        <v>0</v>
      </c>
      <c r="AI360" s="23"/>
      <c r="AJ360" s="23"/>
      <c r="AK360" s="23"/>
      <c r="AL360" s="23"/>
      <c r="AM360" s="23">
        <v>0</v>
      </c>
      <c r="AN360" s="23"/>
      <c r="AO360" s="23"/>
      <c r="AP360" s="23">
        <v>0</v>
      </c>
    </row>
    <row r="361" spans="1:42" ht="25.5" hidden="1">
      <c r="A361" s="10" t="s">
        <v>272</v>
      </c>
      <c r="B361" s="51" t="s">
        <v>272</v>
      </c>
      <c r="C361" s="60" t="s">
        <v>7</v>
      </c>
      <c r="D361" s="52">
        <v>1</v>
      </c>
      <c r="E361" s="52">
        <v>11</v>
      </c>
      <c r="F361" s="52"/>
      <c r="G361" s="52">
        <v>902</v>
      </c>
      <c r="H361" s="52">
        <v>55190</v>
      </c>
      <c r="I361" s="52">
        <v>55190</v>
      </c>
      <c r="J361" s="53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>
        <f>AH362</f>
        <v>0</v>
      </c>
      <c r="AI361" s="24"/>
      <c r="AJ361" s="24"/>
      <c r="AK361" s="24"/>
      <c r="AL361" s="24"/>
      <c r="AM361" s="23"/>
      <c r="AN361" s="23"/>
      <c r="AO361" s="23"/>
      <c r="AP361" s="23"/>
    </row>
    <row r="362" spans="1:42" ht="38.25" hidden="1">
      <c r="A362" s="25" t="s">
        <v>258</v>
      </c>
      <c r="B362" s="70" t="s">
        <v>258</v>
      </c>
      <c r="C362" s="48" t="s">
        <v>7</v>
      </c>
      <c r="D362" s="49">
        <v>1</v>
      </c>
      <c r="E362" s="49">
        <v>11</v>
      </c>
      <c r="F362" s="49"/>
      <c r="G362" s="49">
        <v>902</v>
      </c>
      <c r="H362" s="49">
        <v>55190</v>
      </c>
      <c r="I362" s="49">
        <v>55190</v>
      </c>
      <c r="J362" s="64">
        <v>600</v>
      </c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>
        <f>AH363</f>
        <v>0</v>
      </c>
      <c r="AI362" s="23"/>
      <c r="AJ362" s="23"/>
      <c r="AK362" s="23"/>
      <c r="AL362" s="23"/>
      <c r="AM362" s="23"/>
      <c r="AN362" s="23"/>
      <c r="AO362" s="23"/>
      <c r="AP362" s="23"/>
    </row>
    <row r="363" spans="1:42" ht="25.5" hidden="1">
      <c r="A363" s="25" t="s">
        <v>259</v>
      </c>
      <c r="B363" s="70" t="s">
        <v>259</v>
      </c>
      <c r="C363" s="48" t="s">
        <v>7</v>
      </c>
      <c r="D363" s="49">
        <v>1</v>
      </c>
      <c r="E363" s="49">
        <v>11</v>
      </c>
      <c r="F363" s="49"/>
      <c r="G363" s="49">
        <v>902</v>
      </c>
      <c r="H363" s="49">
        <v>55190</v>
      </c>
      <c r="I363" s="49">
        <v>55190</v>
      </c>
      <c r="J363" s="64">
        <v>610</v>
      </c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>
        <f>AH364</f>
        <v>0</v>
      </c>
      <c r="AI363" s="23"/>
      <c r="AJ363" s="23"/>
      <c r="AK363" s="23"/>
      <c r="AL363" s="23"/>
      <c r="AM363" s="23"/>
      <c r="AN363" s="23"/>
      <c r="AO363" s="23"/>
      <c r="AP363" s="23"/>
    </row>
    <row r="364" spans="1:42" ht="25.5" hidden="1">
      <c r="A364" s="25" t="s">
        <v>260</v>
      </c>
      <c r="B364" s="70" t="s">
        <v>260</v>
      </c>
      <c r="C364" s="48" t="s">
        <v>7</v>
      </c>
      <c r="D364" s="49">
        <v>1</v>
      </c>
      <c r="E364" s="49">
        <v>11</v>
      </c>
      <c r="F364" s="49"/>
      <c r="G364" s="49">
        <v>902</v>
      </c>
      <c r="H364" s="49">
        <v>55190</v>
      </c>
      <c r="I364" s="49">
        <v>55190</v>
      </c>
      <c r="J364" s="64">
        <v>612</v>
      </c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>
        <v>50188</v>
      </c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>
        <v>0</v>
      </c>
      <c r="AI364" s="23"/>
      <c r="AJ364" s="23"/>
      <c r="AK364" s="23"/>
      <c r="AL364" s="23"/>
      <c r="AM364" s="23"/>
      <c r="AN364" s="23"/>
      <c r="AO364" s="23"/>
      <c r="AP364" s="23"/>
    </row>
    <row r="365" spans="1:42" ht="25.5" hidden="1">
      <c r="A365" s="10" t="s">
        <v>272</v>
      </c>
      <c r="B365" s="51" t="s">
        <v>272</v>
      </c>
      <c r="C365" s="60" t="s">
        <v>7</v>
      </c>
      <c r="D365" s="52">
        <v>1</v>
      </c>
      <c r="E365" s="52">
        <v>11</v>
      </c>
      <c r="F365" s="52"/>
      <c r="G365" s="52">
        <v>902</v>
      </c>
      <c r="H365" s="52" t="s">
        <v>273</v>
      </c>
      <c r="I365" s="52" t="s">
        <v>273</v>
      </c>
      <c r="J365" s="53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>
        <f>AH366</f>
        <v>0</v>
      </c>
      <c r="AI365" s="24"/>
      <c r="AJ365" s="24"/>
      <c r="AK365" s="24"/>
      <c r="AL365" s="24"/>
      <c r="AM365" s="23"/>
      <c r="AN365" s="23"/>
      <c r="AO365" s="23"/>
      <c r="AP365" s="23"/>
    </row>
    <row r="366" spans="1:42" ht="38.25" hidden="1">
      <c r="A366" s="25" t="s">
        <v>258</v>
      </c>
      <c r="B366" s="70" t="s">
        <v>258</v>
      </c>
      <c r="C366" s="48" t="s">
        <v>7</v>
      </c>
      <c r="D366" s="49">
        <v>1</v>
      </c>
      <c r="E366" s="49">
        <v>11</v>
      </c>
      <c r="F366" s="49"/>
      <c r="G366" s="49">
        <v>902</v>
      </c>
      <c r="H366" s="49" t="s">
        <v>273</v>
      </c>
      <c r="I366" s="49" t="s">
        <v>273</v>
      </c>
      <c r="J366" s="64">
        <v>600</v>
      </c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>
        <f>AH367</f>
        <v>0</v>
      </c>
      <c r="AI366" s="23"/>
      <c r="AJ366" s="23"/>
      <c r="AK366" s="23"/>
      <c r="AL366" s="23"/>
      <c r="AM366" s="23"/>
      <c r="AN366" s="23"/>
      <c r="AO366" s="23"/>
      <c r="AP366" s="23"/>
    </row>
    <row r="367" spans="1:42" ht="25.5" hidden="1">
      <c r="A367" s="25" t="s">
        <v>259</v>
      </c>
      <c r="B367" s="70" t="s">
        <v>259</v>
      </c>
      <c r="C367" s="48" t="s">
        <v>7</v>
      </c>
      <c r="D367" s="49">
        <v>1</v>
      </c>
      <c r="E367" s="49">
        <v>11</v>
      </c>
      <c r="F367" s="49"/>
      <c r="G367" s="49">
        <v>902</v>
      </c>
      <c r="H367" s="49" t="s">
        <v>273</v>
      </c>
      <c r="I367" s="49" t="s">
        <v>273</v>
      </c>
      <c r="J367" s="64">
        <v>610</v>
      </c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>
        <f>AH368</f>
        <v>0</v>
      </c>
      <c r="AI367" s="23"/>
      <c r="AJ367" s="23"/>
      <c r="AK367" s="23"/>
      <c r="AL367" s="23"/>
      <c r="AM367" s="23"/>
      <c r="AN367" s="23"/>
      <c r="AO367" s="23"/>
      <c r="AP367" s="23"/>
    </row>
    <row r="368" spans="1:42" ht="25.5" hidden="1">
      <c r="A368" s="25" t="s">
        <v>260</v>
      </c>
      <c r="B368" s="70" t="s">
        <v>260</v>
      </c>
      <c r="C368" s="48" t="s">
        <v>7</v>
      </c>
      <c r="D368" s="49">
        <v>1</v>
      </c>
      <c r="E368" s="49">
        <v>11</v>
      </c>
      <c r="F368" s="49"/>
      <c r="G368" s="49">
        <v>902</v>
      </c>
      <c r="H368" s="49" t="s">
        <v>273</v>
      </c>
      <c r="I368" s="49" t="s">
        <v>273</v>
      </c>
      <c r="J368" s="64">
        <v>612</v>
      </c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>
        <v>209510</v>
      </c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>
        <v>0</v>
      </c>
      <c r="AI368" s="23"/>
      <c r="AJ368" s="23"/>
      <c r="AK368" s="23"/>
      <c r="AL368" s="23"/>
      <c r="AM368" s="23"/>
      <c r="AN368" s="23"/>
      <c r="AO368" s="23"/>
      <c r="AP368" s="23"/>
    </row>
    <row r="369" spans="1:42" ht="76.5" hidden="1">
      <c r="A369" s="26" t="s">
        <v>275</v>
      </c>
      <c r="B369" s="59" t="s">
        <v>302</v>
      </c>
      <c r="C369" s="60" t="s">
        <v>7</v>
      </c>
      <c r="D369" s="52">
        <v>1</v>
      </c>
      <c r="E369" s="52">
        <v>11</v>
      </c>
      <c r="F369" s="52"/>
      <c r="G369" s="52">
        <v>902</v>
      </c>
      <c r="H369" s="52" t="s">
        <v>276</v>
      </c>
      <c r="I369" s="52" t="s">
        <v>276</v>
      </c>
      <c r="J369" s="53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>
        <f>AH370</f>
        <v>0</v>
      </c>
      <c r="AI369" s="24"/>
      <c r="AJ369" s="24"/>
      <c r="AK369" s="24"/>
      <c r="AL369" s="24"/>
      <c r="AM369" s="23"/>
      <c r="AN369" s="23"/>
      <c r="AO369" s="23"/>
      <c r="AP369" s="23"/>
    </row>
    <row r="370" spans="1:42" ht="12.75" hidden="1">
      <c r="A370" s="5" t="s">
        <v>15</v>
      </c>
      <c r="B370" s="63" t="s">
        <v>15</v>
      </c>
      <c r="C370" s="48" t="s">
        <v>7</v>
      </c>
      <c r="D370" s="49">
        <v>1</v>
      </c>
      <c r="E370" s="49">
        <v>11</v>
      </c>
      <c r="F370" s="49"/>
      <c r="G370" s="49">
        <v>902</v>
      </c>
      <c r="H370" s="49" t="s">
        <v>276</v>
      </c>
      <c r="I370" s="49" t="s">
        <v>276</v>
      </c>
      <c r="J370" s="64">
        <v>800</v>
      </c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>
        <f>AH371</f>
        <v>0</v>
      </c>
      <c r="AI370" s="23"/>
      <c r="AJ370" s="23"/>
      <c r="AK370" s="23"/>
      <c r="AL370" s="23"/>
      <c r="AM370" s="23"/>
      <c r="AN370" s="23"/>
      <c r="AO370" s="23"/>
      <c r="AP370" s="23"/>
    </row>
    <row r="371" spans="1:42" ht="63.75" hidden="1">
      <c r="A371" s="5" t="s">
        <v>185</v>
      </c>
      <c r="B371" s="63" t="s">
        <v>185</v>
      </c>
      <c r="C371" s="48" t="s">
        <v>7</v>
      </c>
      <c r="D371" s="49">
        <v>1</v>
      </c>
      <c r="E371" s="49">
        <v>11</v>
      </c>
      <c r="F371" s="49"/>
      <c r="G371" s="49">
        <v>902</v>
      </c>
      <c r="H371" s="49" t="s">
        <v>276</v>
      </c>
      <c r="I371" s="49" t="s">
        <v>276</v>
      </c>
      <c r="J371" s="64">
        <v>810</v>
      </c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>
        <f>AH372</f>
        <v>0</v>
      </c>
      <c r="AI371" s="23"/>
      <c r="AJ371" s="23"/>
      <c r="AK371" s="23"/>
      <c r="AL371" s="23"/>
      <c r="AM371" s="23"/>
      <c r="AN371" s="23"/>
      <c r="AO371" s="23"/>
      <c r="AP371" s="23"/>
    </row>
    <row r="372" spans="1:42" ht="63.75" hidden="1">
      <c r="A372" s="5" t="s">
        <v>244</v>
      </c>
      <c r="B372" s="63" t="s">
        <v>244</v>
      </c>
      <c r="C372" s="48" t="s">
        <v>7</v>
      </c>
      <c r="D372" s="49">
        <v>1</v>
      </c>
      <c r="E372" s="49">
        <v>11</v>
      </c>
      <c r="F372" s="49"/>
      <c r="G372" s="49">
        <v>902</v>
      </c>
      <c r="H372" s="49" t="s">
        <v>276</v>
      </c>
      <c r="I372" s="49" t="s">
        <v>276</v>
      </c>
      <c r="J372" s="64">
        <v>814</v>
      </c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>
        <v>1012732.11</v>
      </c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>
        <v>0</v>
      </c>
      <c r="AI372" s="23"/>
      <c r="AJ372" s="23"/>
      <c r="AK372" s="23"/>
      <c r="AL372" s="23"/>
      <c r="AM372" s="23"/>
      <c r="AN372" s="23"/>
      <c r="AO372" s="23"/>
      <c r="AP372" s="23"/>
    </row>
    <row r="373" spans="1:42" ht="38.25" hidden="1">
      <c r="A373" s="26" t="s">
        <v>275</v>
      </c>
      <c r="B373" s="98" t="s">
        <v>275</v>
      </c>
      <c r="C373" s="60" t="s">
        <v>7</v>
      </c>
      <c r="D373" s="52">
        <v>1</v>
      </c>
      <c r="E373" s="52">
        <v>11</v>
      </c>
      <c r="F373" s="52"/>
      <c r="G373" s="52">
        <v>902</v>
      </c>
      <c r="H373" s="52" t="s">
        <v>277</v>
      </c>
      <c r="I373" s="52" t="s">
        <v>277</v>
      </c>
      <c r="J373" s="5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>
        <f>AH374</f>
        <v>0</v>
      </c>
      <c r="AI373" s="23"/>
      <c r="AJ373" s="23"/>
      <c r="AK373" s="23"/>
      <c r="AL373" s="23"/>
      <c r="AM373" s="23"/>
      <c r="AN373" s="23"/>
      <c r="AO373" s="23"/>
      <c r="AP373" s="23"/>
    </row>
    <row r="374" spans="1:42" ht="12.75" hidden="1">
      <c r="A374" s="5" t="s">
        <v>15</v>
      </c>
      <c r="B374" s="63" t="s">
        <v>15</v>
      </c>
      <c r="C374" s="48" t="s">
        <v>7</v>
      </c>
      <c r="D374" s="49">
        <v>1</v>
      </c>
      <c r="E374" s="49">
        <v>11</v>
      </c>
      <c r="F374" s="49"/>
      <c r="G374" s="49">
        <v>902</v>
      </c>
      <c r="H374" s="49" t="s">
        <v>277</v>
      </c>
      <c r="I374" s="49" t="s">
        <v>277</v>
      </c>
      <c r="J374" s="64">
        <v>800</v>
      </c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>
        <f>AH375</f>
        <v>0</v>
      </c>
      <c r="AI374" s="23"/>
      <c r="AJ374" s="23"/>
      <c r="AK374" s="23"/>
      <c r="AL374" s="23"/>
      <c r="AM374" s="23"/>
      <c r="AN374" s="23"/>
      <c r="AO374" s="23"/>
      <c r="AP374" s="23"/>
    </row>
    <row r="375" spans="1:42" ht="63.75" hidden="1">
      <c r="A375" s="5" t="s">
        <v>185</v>
      </c>
      <c r="B375" s="63" t="s">
        <v>185</v>
      </c>
      <c r="C375" s="48" t="s">
        <v>7</v>
      </c>
      <c r="D375" s="49">
        <v>1</v>
      </c>
      <c r="E375" s="49">
        <v>11</v>
      </c>
      <c r="F375" s="49"/>
      <c r="G375" s="49">
        <v>902</v>
      </c>
      <c r="H375" s="49" t="s">
        <v>277</v>
      </c>
      <c r="I375" s="49" t="s">
        <v>277</v>
      </c>
      <c r="J375" s="64">
        <v>810</v>
      </c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>
        <f>AH376</f>
        <v>0</v>
      </c>
      <c r="AI375" s="23"/>
      <c r="AJ375" s="23"/>
      <c r="AK375" s="23"/>
      <c r="AL375" s="23"/>
      <c r="AM375" s="23"/>
      <c r="AN375" s="23"/>
      <c r="AO375" s="23"/>
      <c r="AP375" s="23"/>
    </row>
    <row r="376" spans="1:42" ht="63.75" hidden="1">
      <c r="A376" s="5" t="s">
        <v>244</v>
      </c>
      <c r="B376" s="63" t="s">
        <v>244</v>
      </c>
      <c r="C376" s="48" t="s">
        <v>7</v>
      </c>
      <c r="D376" s="49">
        <v>1</v>
      </c>
      <c r="E376" s="49">
        <v>11</v>
      </c>
      <c r="F376" s="49"/>
      <c r="G376" s="49">
        <v>902</v>
      </c>
      <c r="H376" s="49" t="s">
        <v>277</v>
      </c>
      <c r="I376" s="49" t="s">
        <v>277</v>
      </c>
      <c r="J376" s="64">
        <v>814</v>
      </c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>
        <v>19241910.12</v>
      </c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>
        <v>0</v>
      </c>
      <c r="AI376" s="23"/>
      <c r="AJ376" s="23"/>
      <c r="AK376" s="23"/>
      <c r="AL376" s="23"/>
      <c r="AM376" s="23"/>
      <c r="AN376" s="23"/>
      <c r="AO376" s="23"/>
      <c r="AP376" s="23"/>
    </row>
    <row r="377" spans="1:42" ht="69.75" customHeight="1">
      <c r="A377" s="12" t="s">
        <v>148</v>
      </c>
      <c r="B377" s="73" t="s">
        <v>148</v>
      </c>
      <c r="C377" s="52" t="s">
        <v>7</v>
      </c>
      <c r="D377" s="52">
        <v>2</v>
      </c>
      <c r="E377" s="74"/>
      <c r="F377" s="74"/>
      <c r="G377" s="75"/>
      <c r="H377" s="74"/>
      <c r="I377" s="74"/>
      <c r="J377" s="74"/>
      <c r="K377" s="24">
        <f>K378</f>
        <v>7065538.72</v>
      </c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24">
        <f>AH378</f>
        <v>8447749.760000002</v>
      </c>
      <c r="AI377" s="24"/>
      <c r="AJ377" s="24"/>
      <c r="AK377" s="24"/>
      <c r="AL377" s="24"/>
      <c r="AM377" s="24">
        <f>AM378</f>
        <v>8336782.68</v>
      </c>
      <c r="AN377" s="24"/>
      <c r="AO377" s="24"/>
      <c r="AP377" s="24">
        <f>AP378</f>
        <v>8590119.23</v>
      </c>
    </row>
    <row r="378" spans="1:42" ht="55.5" customHeight="1">
      <c r="A378" s="12" t="s">
        <v>169</v>
      </c>
      <c r="B378" s="73" t="s">
        <v>169</v>
      </c>
      <c r="C378" s="52" t="s">
        <v>7</v>
      </c>
      <c r="D378" s="52">
        <v>2</v>
      </c>
      <c r="E378" s="52">
        <v>11</v>
      </c>
      <c r="F378" s="74"/>
      <c r="G378" s="75"/>
      <c r="H378" s="74"/>
      <c r="I378" s="74"/>
      <c r="J378" s="74"/>
      <c r="K378" s="24">
        <f>K379</f>
        <v>7065538.72</v>
      </c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24">
        <f>AH379</f>
        <v>8447749.760000002</v>
      </c>
      <c r="AI378" s="24"/>
      <c r="AJ378" s="24"/>
      <c r="AK378" s="24"/>
      <c r="AL378" s="24"/>
      <c r="AM378" s="24">
        <f>AM379</f>
        <v>8336782.68</v>
      </c>
      <c r="AN378" s="24"/>
      <c r="AO378" s="24"/>
      <c r="AP378" s="24">
        <f>AP379</f>
        <v>8590119.23</v>
      </c>
    </row>
    <row r="379" spans="1:42" s="3" customFormat="1" ht="30.75" customHeight="1">
      <c r="A379" s="10" t="s">
        <v>41</v>
      </c>
      <c r="B379" s="51" t="s">
        <v>41</v>
      </c>
      <c r="C379" s="52" t="s">
        <v>7</v>
      </c>
      <c r="D379" s="52">
        <v>2</v>
      </c>
      <c r="E379" s="52">
        <v>11</v>
      </c>
      <c r="F379" s="52">
        <v>1</v>
      </c>
      <c r="G379" s="52">
        <v>902</v>
      </c>
      <c r="H379" s="52"/>
      <c r="I379" s="52"/>
      <c r="J379" s="53"/>
      <c r="K379" s="24">
        <f>K380+K391</f>
        <v>7065538.72</v>
      </c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>
        <f>AH380+AH391+AH387</f>
        <v>8447749.760000002</v>
      </c>
      <c r="AI379" s="24"/>
      <c r="AJ379" s="24"/>
      <c r="AK379" s="24"/>
      <c r="AL379" s="24"/>
      <c r="AM379" s="24">
        <f>AM380+AM391+AM387</f>
        <v>8336782.68</v>
      </c>
      <c r="AN379" s="24"/>
      <c r="AO379" s="24"/>
      <c r="AP379" s="24">
        <f>AP380+AP391+AP387</f>
        <v>8590119.23</v>
      </c>
    </row>
    <row r="380" spans="1:42" s="3" customFormat="1" ht="38.25">
      <c r="A380" s="10" t="s">
        <v>135</v>
      </c>
      <c r="B380" s="59" t="s">
        <v>303</v>
      </c>
      <c r="C380" s="52" t="s">
        <v>7</v>
      </c>
      <c r="D380" s="52">
        <v>2</v>
      </c>
      <c r="E380" s="52">
        <v>11</v>
      </c>
      <c r="F380" s="52">
        <v>1</v>
      </c>
      <c r="G380" s="52">
        <v>902</v>
      </c>
      <c r="H380" s="52">
        <v>10220</v>
      </c>
      <c r="I380" s="52">
        <v>80710</v>
      </c>
      <c r="J380" s="53"/>
      <c r="K380" s="24">
        <f>K384+K381</f>
        <v>7065538.72</v>
      </c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>
        <f>AH384+AH381</f>
        <v>7916729.050000001</v>
      </c>
      <c r="AI380" s="24"/>
      <c r="AJ380" s="24"/>
      <c r="AK380" s="24"/>
      <c r="AL380" s="24"/>
      <c r="AM380" s="24">
        <f>AM384+AM381</f>
        <v>7833514.68</v>
      </c>
      <c r="AN380" s="24"/>
      <c r="AO380" s="24"/>
      <c r="AP380" s="24">
        <f>AP384+AP381</f>
        <v>8086851.23</v>
      </c>
    </row>
    <row r="381" spans="1:42" ht="38.25" hidden="1">
      <c r="A381" s="9" t="s">
        <v>141</v>
      </c>
      <c r="B381" s="63" t="s">
        <v>141</v>
      </c>
      <c r="C381" s="49" t="s">
        <v>7</v>
      </c>
      <c r="D381" s="49">
        <v>2</v>
      </c>
      <c r="E381" s="49">
        <v>1</v>
      </c>
      <c r="F381" s="49">
        <v>1</v>
      </c>
      <c r="G381" s="49">
        <v>902</v>
      </c>
      <c r="H381" s="49">
        <v>10220</v>
      </c>
      <c r="I381" s="49">
        <v>10220</v>
      </c>
      <c r="J381" s="64">
        <v>400</v>
      </c>
      <c r="K381" s="23">
        <f>K382</f>
        <v>0</v>
      </c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>
        <f>AH382</f>
        <v>0</v>
      </c>
      <c r="AI381" s="23"/>
      <c r="AJ381" s="23"/>
      <c r="AK381" s="23"/>
      <c r="AL381" s="23"/>
      <c r="AM381" s="23">
        <f>AM382</f>
        <v>0</v>
      </c>
      <c r="AN381" s="23"/>
      <c r="AO381" s="23"/>
      <c r="AP381" s="23">
        <f>AP382</f>
        <v>0</v>
      </c>
    </row>
    <row r="382" spans="1:42" ht="12.75" hidden="1">
      <c r="A382" s="9" t="s">
        <v>44</v>
      </c>
      <c r="B382" s="63" t="s">
        <v>44</v>
      </c>
      <c r="C382" s="49" t="s">
        <v>7</v>
      </c>
      <c r="D382" s="49">
        <v>2</v>
      </c>
      <c r="E382" s="49">
        <v>1</v>
      </c>
      <c r="F382" s="49">
        <v>1</v>
      </c>
      <c r="G382" s="49">
        <v>902</v>
      </c>
      <c r="H382" s="49">
        <v>10220</v>
      </c>
      <c r="I382" s="49">
        <v>10220</v>
      </c>
      <c r="J382" s="64">
        <v>410</v>
      </c>
      <c r="K382" s="23">
        <f>K383</f>
        <v>0</v>
      </c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>
        <f>AH383</f>
        <v>0</v>
      </c>
      <c r="AI382" s="23"/>
      <c r="AJ382" s="23"/>
      <c r="AK382" s="23"/>
      <c r="AL382" s="23"/>
      <c r="AM382" s="23">
        <f>AM383</f>
        <v>0</v>
      </c>
      <c r="AN382" s="23"/>
      <c r="AO382" s="23"/>
      <c r="AP382" s="23">
        <f>AP383</f>
        <v>0</v>
      </c>
    </row>
    <row r="383" spans="1:42" ht="51" hidden="1">
      <c r="A383" s="9" t="s">
        <v>84</v>
      </c>
      <c r="B383" s="63" t="s">
        <v>84</v>
      </c>
      <c r="C383" s="49" t="s">
        <v>7</v>
      </c>
      <c r="D383" s="49">
        <v>2</v>
      </c>
      <c r="E383" s="49">
        <v>1</v>
      </c>
      <c r="F383" s="49">
        <v>1</v>
      </c>
      <c r="G383" s="49">
        <v>902</v>
      </c>
      <c r="H383" s="49">
        <v>10220</v>
      </c>
      <c r="I383" s="49">
        <v>10220</v>
      </c>
      <c r="J383" s="64">
        <v>414</v>
      </c>
      <c r="K383" s="23">
        <v>0</v>
      </c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>
        <v>0</v>
      </c>
      <c r="AI383" s="23"/>
      <c r="AJ383" s="23"/>
      <c r="AK383" s="23"/>
      <c r="AL383" s="23"/>
      <c r="AM383" s="23">
        <v>0</v>
      </c>
      <c r="AN383" s="23"/>
      <c r="AO383" s="23"/>
      <c r="AP383" s="23">
        <v>0</v>
      </c>
    </row>
    <row r="384" spans="1:42" ht="38.25">
      <c r="A384" s="9" t="s">
        <v>136</v>
      </c>
      <c r="B384" s="63" t="s">
        <v>136</v>
      </c>
      <c r="C384" s="49" t="s">
        <v>7</v>
      </c>
      <c r="D384" s="49">
        <v>2</v>
      </c>
      <c r="E384" s="49">
        <v>11</v>
      </c>
      <c r="F384" s="49">
        <v>1</v>
      </c>
      <c r="G384" s="49">
        <v>902</v>
      </c>
      <c r="H384" s="49">
        <v>10220</v>
      </c>
      <c r="I384" s="49">
        <v>80710</v>
      </c>
      <c r="J384" s="64">
        <v>600</v>
      </c>
      <c r="K384" s="23">
        <f>K385</f>
        <v>7065538.72</v>
      </c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>
        <f>AH385</f>
        <v>7916729.050000001</v>
      </c>
      <c r="AI384" s="23"/>
      <c r="AJ384" s="23"/>
      <c r="AK384" s="23"/>
      <c r="AL384" s="23"/>
      <c r="AM384" s="23">
        <f>AM385</f>
        <v>7833514.68</v>
      </c>
      <c r="AN384" s="23"/>
      <c r="AO384" s="23"/>
      <c r="AP384" s="23">
        <f>AP385</f>
        <v>8086851.23</v>
      </c>
    </row>
    <row r="385" spans="1:42" ht="12.75">
      <c r="A385" s="9" t="s">
        <v>49</v>
      </c>
      <c r="B385" s="63" t="s">
        <v>49</v>
      </c>
      <c r="C385" s="49" t="s">
        <v>7</v>
      </c>
      <c r="D385" s="49">
        <v>2</v>
      </c>
      <c r="E385" s="49">
        <v>11</v>
      </c>
      <c r="F385" s="49">
        <v>1</v>
      </c>
      <c r="G385" s="49">
        <v>902</v>
      </c>
      <c r="H385" s="49">
        <v>10220</v>
      </c>
      <c r="I385" s="49">
        <v>80710</v>
      </c>
      <c r="J385" s="64">
        <v>610</v>
      </c>
      <c r="K385" s="23">
        <f>K386</f>
        <v>7065538.72</v>
      </c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>
        <f>AH386</f>
        <v>7916729.050000001</v>
      </c>
      <c r="AI385" s="23"/>
      <c r="AJ385" s="23"/>
      <c r="AK385" s="23"/>
      <c r="AL385" s="23"/>
      <c r="AM385" s="23">
        <f>AM386</f>
        <v>7833514.68</v>
      </c>
      <c r="AN385" s="23"/>
      <c r="AO385" s="23"/>
      <c r="AP385" s="23">
        <f>AP386</f>
        <v>8086851.23</v>
      </c>
    </row>
    <row r="386" spans="1:42" ht="78.75" customHeight="1">
      <c r="A386" s="9" t="s">
        <v>22</v>
      </c>
      <c r="B386" s="63" t="s">
        <v>22</v>
      </c>
      <c r="C386" s="49" t="s">
        <v>7</v>
      </c>
      <c r="D386" s="49">
        <v>2</v>
      </c>
      <c r="E386" s="49">
        <v>11</v>
      </c>
      <c r="F386" s="49">
        <v>1</v>
      </c>
      <c r="G386" s="49">
        <v>902</v>
      </c>
      <c r="H386" s="49">
        <v>10220</v>
      </c>
      <c r="I386" s="49">
        <v>80710</v>
      </c>
      <c r="J386" s="64">
        <v>611</v>
      </c>
      <c r="K386" s="23">
        <v>7065538.72</v>
      </c>
      <c r="L386" s="23"/>
      <c r="M386" s="23"/>
      <c r="N386" s="23"/>
      <c r="O386" s="23"/>
      <c r="P386" s="23"/>
      <c r="Q386" s="23"/>
      <c r="R386" s="23"/>
      <c r="S386" s="23"/>
      <c r="T386" s="23"/>
      <c r="U386" s="23">
        <v>250000</v>
      </c>
      <c r="V386" s="23"/>
      <c r="W386" s="23"/>
      <c r="X386" s="23"/>
      <c r="Y386" s="23"/>
      <c r="Z386" s="23"/>
      <c r="AA386" s="23"/>
      <c r="AB386" s="23">
        <v>17754.07</v>
      </c>
      <c r="AC386" s="23"/>
      <c r="AD386" s="23">
        <v>51000</v>
      </c>
      <c r="AE386" s="23"/>
      <c r="AF386" s="23">
        <v>47499.95</v>
      </c>
      <c r="AG386" s="23">
        <v>51590.03</v>
      </c>
      <c r="AH386" s="23">
        <f>7748885+AB386+AD386+AF386+AG386</f>
        <v>7916729.050000001</v>
      </c>
      <c r="AI386" s="23"/>
      <c r="AJ386" s="23"/>
      <c r="AK386" s="23"/>
      <c r="AL386" s="23"/>
      <c r="AM386" s="23">
        <v>7833514.68</v>
      </c>
      <c r="AN386" s="23"/>
      <c r="AO386" s="23"/>
      <c r="AP386" s="23">
        <v>8086851.23</v>
      </c>
    </row>
    <row r="387" spans="1:42" ht="32.25" customHeight="1">
      <c r="A387" s="9"/>
      <c r="B387" s="51" t="s">
        <v>321</v>
      </c>
      <c r="C387" s="52" t="s">
        <v>7</v>
      </c>
      <c r="D387" s="52">
        <v>2</v>
      </c>
      <c r="E387" s="52">
        <v>11</v>
      </c>
      <c r="F387" s="52">
        <v>1</v>
      </c>
      <c r="G387" s="52">
        <v>902</v>
      </c>
      <c r="H387" s="52">
        <v>12910</v>
      </c>
      <c r="I387" s="52">
        <v>83360</v>
      </c>
      <c r="J387" s="53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>
        <f>AH388</f>
        <v>475653.70999999996</v>
      </c>
      <c r="AI387" s="24"/>
      <c r="AJ387" s="24"/>
      <c r="AK387" s="24"/>
      <c r="AL387" s="24"/>
      <c r="AM387" s="24">
        <f>AM388</f>
        <v>503268</v>
      </c>
      <c r="AN387" s="24"/>
      <c r="AO387" s="24"/>
      <c r="AP387" s="24">
        <f>AP388</f>
        <v>503268</v>
      </c>
    </row>
    <row r="388" spans="1:42" ht="38.25">
      <c r="A388" s="9"/>
      <c r="B388" s="63" t="s">
        <v>136</v>
      </c>
      <c r="C388" s="49" t="s">
        <v>7</v>
      </c>
      <c r="D388" s="49">
        <v>2</v>
      </c>
      <c r="E388" s="49">
        <v>11</v>
      </c>
      <c r="F388" s="49">
        <v>1</v>
      </c>
      <c r="G388" s="49">
        <v>902</v>
      </c>
      <c r="H388" s="49">
        <v>10230</v>
      </c>
      <c r="I388" s="49">
        <v>83360</v>
      </c>
      <c r="J388" s="64">
        <v>600</v>
      </c>
      <c r="K388" s="23" t="e">
        <f>K389</f>
        <v>#REF!</v>
      </c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>
        <f>AH389</f>
        <v>475653.70999999996</v>
      </c>
      <c r="AI388" s="23"/>
      <c r="AJ388" s="23"/>
      <c r="AK388" s="23"/>
      <c r="AL388" s="23"/>
      <c r="AM388" s="23">
        <f>AM389</f>
        <v>503268</v>
      </c>
      <c r="AN388" s="23"/>
      <c r="AO388" s="23"/>
      <c r="AP388" s="23">
        <f>AP389</f>
        <v>503268</v>
      </c>
    </row>
    <row r="389" spans="1:42" ht="12.75">
      <c r="A389" s="9"/>
      <c r="B389" s="63" t="s">
        <v>49</v>
      </c>
      <c r="C389" s="49" t="s">
        <v>7</v>
      </c>
      <c r="D389" s="49">
        <v>2</v>
      </c>
      <c r="E389" s="49">
        <v>11</v>
      </c>
      <c r="F389" s="49">
        <v>1</v>
      </c>
      <c r="G389" s="49">
        <v>902</v>
      </c>
      <c r="H389" s="49">
        <v>10230</v>
      </c>
      <c r="I389" s="49">
        <v>83360</v>
      </c>
      <c r="J389" s="64">
        <v>610</v>
      </c>
      <c r="K389" s="23" t="e">
        <f>K390+#REF!</f>
        <v>#REF!</v>
      </c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>
        <f>AH390</f>
        <v>475653.70999999996</v>
      </c>
      <c r="AI389" s="23"/>
      <c r="AJ389" s="23"/>
      <c r="AK389" s="23"/>
      <c r="AL389" s="23"/>
      <c r="AM389" s="23">
        <f>AM390</f>
        <v>503268</v>
      </c>
      <c r="AN389" s="23"/>
      <c r="AO389" s="23"/>
      <c r="AP389" s="23">
        <f>AP390</f>
        <v>503268</v>
      </c>
    </row>
    <row r="390" spans="1:42" ht="76.5">
      <c r="A390" s="9"/>
      <c r="B390" s="63" t="s">
        <v>22</v>
      </c>
      <c r="C390" s="49" t="s">
        <v>7</v>
      </c>
      <c r="D390" s="49">
        <v>2</v>
      </c>
      <c r="E390" s="49">
        <v>11</v>
      </c>
      <c r="F390" s="49">
        <v>1</v>
      </c>
      <c r="G390" s="49">
        <v>902</v>
      </c>
      <c r="H390" s="49">
        <v>10230</v>
      </c>
      <c r="I390" s="49">
        <v>83360</v>
      </c>
      <c r="J390" s="64">
        <v>611</v>
      </c>
      <c r="K390" s="23">
        <v>130819</v>
      </c>
      <c r="L390" s="23"/>
      <c r="M390" s="23"/>
      <c r="N390" s="23"/>
      <c r="O390" s="23"/>
      <c r="P390" s="23"/>
      <c r="Q390" s="23"/>
      <c r="R390" s="23"/>
      <c r="S390" s="23"/>
      <c r="T390" s="23"/>
      <c r="U390" s="23">
        <v>-39000</v>
      </c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>
        <v>-30524.26</v>
      </c>
      <c r="AG390" s="23">
        <v>-590.03</v>
      </c>
      <c r="AH390" s="23">
        <f>506768+AF390+AG390</f>
        <v>475653.70999999996</v>
      </c>
      <c r="AI390" s="23"/>
      <c r="AJ390" s="23"/>
      <c r="AK390" s="23"/>
      <c r="AL390" s="23"/>
      <c r="AM390" s="23">
        <v>503268</v>
      </c>
      <c r="AN390" s="23"/>
      <c r="AO390" s="23"/>
      <c r="AP390" s="23">
        <v>503268</v>
      </c>
    </row>
    <row r="391" spans="1:42" s="3" customFormat="1" ht="38.25">
      <c r="A391" s="16" t="s">
        <v>163</v>
      </c>
      <c r="B391" s="73" t="s">
        <v>163</v>
      </c>
      <c r="C391" s="52" t="s">
        <v>7</v>
      </c>
      <c r="D391" s="52">
        <v>2</v>
      </c>
      <c r="E391" s="52">
        <v>11</v>
      </c>
      <c r="F391" s="52">
        <v>1</v>
      </c>
      <c r="G391" s="52">
        <v>902</v>
      </c>
      <c r="H391" s="52">
        <v>18640</v>
      </c>
      <c r="I391" s="52">
        <v>18640</v>
      </c>
      <c r="J391" s="53"/>
      <c r="K391" s="24">
        <f>K392</f>
        <v>0</v>
      </c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>
        <f>AH392</f>
        <v>55367</v>
      </c>
      <c r="AI391" s="24"/>
      <c r="AJ391" s="24"/>
      <c r="AK391" s="24"/>
      <c r="AL391" s="24"/>
      <c r="AM391" s="24">
        <f aca="true" t="shared" si="29" ref="AM391:AP393">AM392</f>
        <v>0</v>
      </c>
      <c r="AN391" s="24"/>
      <c r="AO391" s="24"/>
      <c r="AP391" s="24">
        <f t="shared" si="29"/>
        <v>0</v>
      </c>
    </row>
    <row r="392" spans="1:42" ht="38.25">
      <c r="A392" s="25" t="s">
        <v>258</v>
      </c>
      <c r="B392" s="70" t="s">
        <v>258</v>
      </c>
      <c r="C392" s="49" t="s">
        <v>7</v>
      </c>
      <c r="D392" s="49">
        <v>2</v>
      </c>
      <c r="E392" s="49">
        <v>11</v>
      </c>
      <c r="F392" s="49">
        <v>1</v>
      </c>
      <c r="G392" s="49">
        <v>902</v>
      </c>
      <c r="H392" s="49">
        <v>18640</v>
      </c>
      <c r="I392" s="49">
        <v>18640</v>
      </c>
      <c r="J392" s="64">
        <v>600</v>
      </c>
      <c r="K392" s="23">
        <f>K393</f>
        <v>0</v>
      </c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>
        <f>AH393</f>
        <v>55367</v>
      </c>
      <c r="AI392" s="23"/>
      <c r="AJ392" s="23"/>
      <c r="AK392" s="23"/>
      <c r="AL392" s="23"/>
      <c r="AM392" s="23">
        <f t="shared" si="29"/>
        <v>0</v>
      </c>
      <c r="AN392" s="23"/>
      <c r="AO392" s="23"/>
      <c r="AP392" s="23">
        <f t="shared" si="29"/>
        <v>0</v>
      </c>
    </row>
    <row r="393" spans="1:42" ht="25.5">
      <c r="A393" s="25" t="s">
        <v>259</v>
      </c>
      <c r="B393" s="70" t="s">
        <v>259</v>
      </c>
      <c r="C393" s="49" t="s">
        <v>7</v>
      </c>
      <c r="D393" s="49">
        <v>2</v>
      </c>
      <c r="E393" s="49">
        <v>11</v>
      </c>
      <c r="F393" s="49">
        <v>1</v>
      </c>
      <c r="G393" s="49">
        <v>902</v>
      </c>
      <c r="H393" s="49">
        <v>18640</v>
      </c>
      <c r="I393" s="49">
        <v>18640</v>
      </c>
      <c r="J393" s="64">
        <v>610</v>
      </c>
      <c r="K393" s="23">
        <f>K394</f>
        <v>0</v>
      </c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>
        <f>AH394</f>
        <v>55367</v>
      </c>
      <c r="AI393" s="23"/>
      <c r="AJ393" s="23"/>
      <c r="AK393" s="23"/>
      <c r="AL393" s="23"/>
      <c r="AM393" s="23">
        <f t="shared" si="29"/>
        <v>0</v>
      </c>
      <c r="AN393" s="23"/>
      <c r="AO393" s="23"/>
      <c r="AP393" s="23">
        <f t="shared" si="29"/>
        <v>0</v>
      </c>
    </row>
    <row r="394" spans="1:42" ht="25.5">
      <c r="A394" s="25" t="s">
        <v>260</v>
      </c>
      <c r="B394" s="70" t="s">
        <v>260</v>
      </c>
      <c r="C394" s="49" t="s">
        <v>7</v>
      </c>
      <c r="D394" s="49">
        <v>2</v>
      </c>
      <c r="E394" s="49">
        <v>11</v>
      </c>
      <c r="F394" s="49">
        <v>1</v>
      </c>
      <c r="G394" s="49">
        <v>902</v>
      </c>
      <c r="H394" s="49">
        <v>18640</v>
      </c>
      <c r="I394" s="49">
        <v>18640</v>
      </c>
      <c r="J394" s="64">
        <v>612</v>
      </c>
      <c r="K394" s="23">
        <v>0</v>
      </c>
      <c r="L394" s="23"/>
      <c r="M394" s="23"/>
      <c r="N394" s="23"/>
      <c r="O394" s="23"/>
      <c r="P394" s="23">
        <v>50000</v>
      </c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>
        <v>55367</v>
      </c>
      <c r="AB394" s="23"/>
      <c r="AC394" s="23"/>
      <c r="AD394" s="23"/>
      <c r="AE394" s="23"/>
      <c r="AF394" s="23"/>
      <c r="AG394" s="23"/>
      <c r="AH394" s="23">
        <f>AA394</f>
        <v>55367</v>
      </c>
      <c r="AI394" s="23"/>
      <c r="AJ394" s="23"/>
      <c r="AK394" s="23"/>
      <c r="AL394" s="23"/>
      <c r="AM394" s="23">
        <v>0</v>
      </c>
      <c r="AN394" s="23"/>
      <c r="AO394" s="23"/>
      <c r="AP394" s="23">
        <v>0</v>
      </c>
    </row>
    <row r="395" spans="1:42" ht="73.5" customHeight="1">
      <c r="A395" s="11" t="s">
        <v>149</v>
      </c>
      <c r="B395" s="72" t="s">
        <v>149</v>
      </c>
      <c r="C395" s="52" t="s">
        <v>7</v>
      </c>
      <c r="D395" s="52">
        <v>3</v>
      </c>
      <c r="E395" s="52"/>
      <c r="F395" s="52"/>
      <c r="G395" s="52"/>
      <c r="H395" s="52"/>
      <c r="I395" s="52"/>
      <c r="J395" s="53"/>
      <c r="K395" s="24">
        <f>K396+K403</f>
        <v>11557415</v>
      </c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>
        <f>AH396+AH403</f>
        <v>13983007.04</v>
      </c>
      <c r="AI395" s="24"/>
      <c r="AJ395" s="24"/>
      <c r="AK395" s="24"/>
      <c r="AL395" s="24"/>
      <c r="AM395" s="24">
        <f>AM396+AM403</f>
        <v>13273622.879999999</v>
      </c>
      <c r="AN395" s="24"/>
      <c r="AO395" s="24"/>
      <c r="AP395" s="24">
        <f>AP396+AP403</f>
        <v>13698325.57</v>
      </c>
    </row>
    <row r="396" spans="1:42" ht="81" customHeight="1">
      <c r="A396" s="10" t="s">
        <v>193</v>
      </c>
      <c r="B396" s="51" t="s">
        <v>193</v>
      </c>
      <c r="C396" s="52" t="s">
        <v>7</v>
      </c>
      <c r="D396" s="52">
        <v>3</v>
      </c>
      <c r="E396" s="52">
        <v>12</v>
      </c>
      <c r="F396" s="49"/>
      <c r="G396" s="49"/>
      <c r="H396" s="49"/>
      <c r="I396" s="49"/>
      <c r="J396" s="64"/>
      <c r="K396" s="24">
        <f>K397</f>
        <v>40000</v>
      </c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4">
        <f>AH397</f>
        <v>61540</v>
      </c>
      <c r="AI396" s="24"/>
      <c r="AJ396" s="24"/>
      <c r="AK396" s="24"/>
      <c r="AL396" s="24"/>
      <c r="AM396" s="24">
        <f aca="true" t="shared" si="30" ref="AM396:AP400">AM397</f>
        <v>61540</v>
      </c>
      <c r="AN396" s="24"/>
      <c r="AO396" s="24"/>
      <c r="AP396" s="24">
        <f t="shared" si="30"/>
        <v>61540</v>
      </c>
    </row>
    <row r="397" spans="1:42" ht="27.75" customHeight="1">
      <c r="A397" s="12" t="s">
        <v>41</v>
      </c>
      <c r="B397" s="73" t="s">
        <v>41</v>
      </c>
      <c r="C397" s="52" t="s">
        <v>7</v>
      </c>
      <c r="D397" s="52">
        <v>3</v>
      </c>
      <c r="E397" s="52">
        <v>12</v>
      </c>
      <c r="F397" s="52">
        <v>2</v>
      </c>
      <c r="G397" s="52">
        <v>902</v>
      </c>
      <c r="H397" s="49"/>
      <c r="I397" s="49"/>
      <c r="J397" s="64"/>
      <c r="K397" s="24">
        <f>K398</f>
        <v>40000</v>
      </c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4">
        <f>AH398</f>
        <v>61540</v>
      </c>
      <c r="AI397" s="24"/>
      <c r="AJ397" s="24"/>
      <c r="AK397" s="24"/>
      <c r="AL397" s="24"/>
      <c r="AM397" s="24">
        <f t="shared" si="30"/>
        <v>61540</v>
      </c>
      <c r="AN397" s="24"/>
      <c r="AO397" s="24"/>
      <c r="AP397" s="24">
        <f t="shared" si="30"/>
        <v>61540</v>
      </c>
    </row>
    <row r="398" spans="1:42" s="3" customFormat="1" ht="25.5">
      <c r="A398" s="16" t="s">
        <v>126</v>
      </c>
      <c r="B398" s="59" t="s">
        <v>304</v>
      </c>
      <c r="C398" s="52" t="s">
        <v>7</v>
      </c>
      <c r="D398" s="52">
        <v>3</v>
      </c>
      <c r="E398" s="52">
        <v>12</v>
      </c>
      <c r="F398" s="52">
        <v>2</v>
      </c>
      <c r="G398" s="52">
        <v>902</v>
      </c>
      <c r="H398" s="52">
        <v>12040</v>
      </c>
      <c r="I398" s="52">
        <v>81140</v>
      </c>
      <c r="J398" s="53"/>
      <c r="K398" s="24">
        <f>K399</f>
        <v>40000</v>
      </c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>
        <f>AH399</f>
        <v>61540</v>
      </c>
      <c r="AI398" s="24"/>
      <c r="AJ398" s="24"/>
      <c r="AK398" s="24"/>
      <c r="AL398" s="24"/>
      <c r="AM398" s="24">
        <f t="shared" si="30"/>
        <v>61540</v>
      </c>
      <c r="AN398" s="24"/>
      <c r="AO398" s="24"/>
      <c r="AP398" s="24">
        <f t="shared" si="30"/>
        <v>61540</v>
      </c>
    </row>
    <row r="399" spans="1:42" ht="38.25">
      <c r="A399" s="9" t="s">
        <v>133</v>
      </c>
      <c r="B399" s="63" t="s">
        <v>133</v>
      </c>
      <c r="C399" s="49" t="s">
        <v>7</v>
      </c>
      <c r="D399" s="49">
        <v>3</v>
      </c>
      <c r="E399" s="49">
        <v>12</v>
      </c>
      <c r="F399" s="49">
        <v>2</v>
      </c>
      <c r="G399" s="49">
        <v>902</v>
      </c>
      <c r="H399" s="49">
        <v>12040</v>
      </c>
      <c r="I399" s="49">
        <v>81140</v>
      </c>
      <c r="J399" s="64" t="s">
        <v>12</v>
      </c>
      <c r="K399" s="23">
        <f>K400</f>
        <v>40000</v>
      </c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>
        <f>AH400</f>
        <v>61540</v>
      </c>
      <c r="AI399" s="23"/>
      <c r="AJ399" s="23"/>
      <c r="AK399" s="23"/>
      <c r="AL399" s="23"/>
      <c r="AM399" s="23">
        <f t="shared" si="30"/>
        <v>61540</v>
      </c>
      <c r="AN399" s="23"/>
      <c r="AO399" s="23"/>
      <c r="AP399" s="23">
        <f t="shared" si="30"/>
        <v>61540</v>
      </c>
    </row>
    <row r="400" spans="1:42" ht="38.25">
      <c r="A400" s="9" t="s">
        <v>13</v>
      </c>
      <c r="B400" s="63" t="s">
        <v>13</v>
      </c>
      <c r="C400" s="49" t="s">
        <v>7</v>
      </c>
      <c r="D400" s="49">
        <v>3</v>
      </c>
      <c r="E400" s="49">
        <v>12</v>
      </c>
      <c r="F400" s="49">
        <v>2</v>
      </c>
      <c r="G400" s="49">
        <v>902</v>
      </c>
      <c r="H400" s="49">
        <v>12040</v>
      </c>
      <c r="I400" s="49">
        <v>81140</v>
      </c>
      <c r="J400" s="64">
        <v>240</v>
      </c>
      <c r="K400" s="23">
        <f>K401</f>
        <v>40000</v>
      </c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>
        <f>AH401</f>
        <v>61540</v>
      </c>
      <c r="AI400" s="23"/>
      <c r="AJ400" s="23"/>
      <c r="AK400" s="23"/>
      <c r="AL400" s="23"/>
      <c r="AM400" s="23">
        <f t="shared" si="30"/>
        <v>61540</v>
      </c>
      <c r="AN400" s="23"/>
      <c r="AO400" s="23"/>
      <c r="AP400" s="23">
        <f t="shared" si="30"/>
        <v>61540</v>
      </c>
    </row>
    <row r="401" spans="1:42" ht="38.25">
      <c r="A401" s="9" t="s">
        <v>134</v>
      </c>
      <c r="B401" s="63" t="s">
        <v>134</v>
      </c>
      <c r="C401" s="49" t="s">
        <v>7</v>
      </c>
      <c r="D401" s="49">
        <v>3</v>
      </c>
      <c r="E401" s="49">
        <v>12</v>
      </c>
      <c r="F401" s="49">
        <v>2</v>
      </c>
      <c r="G401" s="49">
        <v>902</v>
      </c>
      <c r="H401" s="49">
        <v>12040</v>
      </c>
      <c r="I401" s="49">
        <v>81140</v>
      </c>
      <c r="J401" s="64">
        <v>244</v>
      </c>
      <c r="K401" s="23">
        <v>40000</v>
      </c>
      <c r="L401" s="23"/>
      <c r="M401" s="23"/>
      <c r="N401" s="23">
        <v>21540</v>
      </c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>
        <v>61540</v>
      </c>
      <c r="AI401" s="23"/>
      <c r="AJ401" s="23"/>
      <c r="AK401" s="23"/>
      <c r="AL401" s="23"/>
      <c r="AM401" s="23">
        <v>61540</v>
      </c>
      <c r="AN401" s="23"/>
      <c r="AO401" s="23"/>
      <c r="AP401" s="23">
        <v>61540</v>
      </c>
    </row>
    <row r="402" spans="1:42" ht="78" customHeight="1">
      <c r="A402" s="10" t="s">
        <v>170</v>
      </c>
      <c r="B402" s="51" t="s">
        <v>170</v>
      </c>
      <c r="C402" s="52" t="s">
        <v>7</v>
      </c>
      <c r="D402" s="52">
        <v>3</v>
      </c>
      <c r="E402" s="52">
        <v>13</v>
      </c>
      <c r="F402" s="49"/>
      <c r="G402" s="49"/>
      <c r="H402" s="49"/>
      <c r="I402" s="49"/>
      <c r="J402" s="64"/>
      <c r="K402" s="24">
        <f>K403</f>
        <v>11517415</v>
      </c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4">
        <f>AH403</f>
        <v>13921467.04</v>
      </c>
      <c r="AI402" s="24"/>
      <c r="AJ402" s="24"/>
      <c r="AK402" s="24"/>
      <c r="AL402" s="24"/>
      <c r="AM402" s="24">
        <f>AM403</f>
        <v>13212082.879999999</v>
      </c>
      <c r="AN402" s="24"/>
      <c r="AO402" s="24"/>
      <c r="AP402" s="24">
        <f>AP403</f>
        <v>13636785.57</v>
      </c>
    </row>
    <row r="403" spans="1:42" ht="39" customHeight="1">
      <c r="A403" s="12" t="s">
        <v>41</v>
      </c>
      <c r="B403" s="73" t="s">
        <v>41</v>
      </c>
      <c r="C403" s="52" t="s">
        <v>7</v>
      </c>
      <c r="D403" s="52">
        <v>3</v>
      </c>
      <c r="E403" s="52">
        <v>13</v>
      </c>
      <c r="F403" s="52">
        <v>3</v>
      </c>
      <c r="G403" s="52">
        <v>902</v>
      </c>
      <c r="H403" s="49"/>
      <c r="I403" s="49"/>
      <c r="J403" s="64"/>
      <c r="K403" s="24">
        <f>K404</f>
        <v>11517415</v>
      </c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4">
        <f>AH404+AH418</f>
        <v>13921467.04</v>
      </c>
      <c r="AI403" s="24"/>
      <c r="AJ403" s="24"/>
      <c r="AK403" s="24"/>
      <c r="AL403" s="24"/>
      <c r="AM403" s="24">
        <f>AM404+AM418</f>
        <v>13212082.879999999</v>
      </c>
      <c r="AN403" s="24"/>
      <c r="AO403" s="24"/>
      <c r="AP403" s="24">
        <f>AP404+AP418</f>
        <v>13636785.57</v>
      </c>
    </row>
    <row r="404" spans="1:42" s="3" customFormat="1" ht="87.75" customHeight="1">
      <c r="A404" s="6" t="s">
        <v>26</v>
      </c>
      <c r="B404" s="59" t="s">
        <v>305</v>
      </c>
      <c r="C404" s="52" t="s">
        <v>7</v>
      </c>
      <c r="D404" s="52">
        <v>3</v>
      </c>
      <c r="E404" s="52">
        <v>13</v>
      </c>
      <c r="F404" s="52">
        <v>3</v>
      </c>
      <c r="G404" s="52">
        <v>902</v>
      </c>
      <c r="H404" s="52">
        <v>12010</v>
      </c>
      <c r="I404" s="52">
        <v>80730</v>
      </c>
      <c r="J404" s="57"/>
      <c r="K404" s="24">
        <f>K405+K410+K413</f>
        <v>11517415</v>
      </c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24">
        <f>AH405+AH410+AH413</f>
        <v>13847909.59</v>
      </c>
      <c r="AI404" s="24"/>
      <c r="AJ404" s="24"/>
      <c r="AK404" s="24"/>
      <c r="AL404" s="24"/>
      <c r="AM404" s="24">
        <f>AM405+AM410+AM413</f>
        <v>13141644.879999999</v>
      </c>
      <c r="AN404" s="24"/>
      <c r="AO404" s="24"/>
      <c r="AP404" s="24">
        <f>AP405+AP410+AP413</f>
        <v>13566347.57</v>
      </c>
    </row>
    <row r="405" spans="1:42" ht="76.5">
      <c r="A405" s="5" t="s">
        <v>8</v>
      </c>
      <c r="B405" s="63" t="s">
        <v>8</v>
      </c>
      <c r="C405" s="49" t="s">
        <v>7</v>
      </c>
      <c r="D405" s="49">
        <v>3</v>
      </c>
      <c r="E405" s="49">
        <v>13</v>
      </c>
      <c r="F405" s="49">
        <v>3</v>
      </c>
      <c r="G405" s="49">
        <v>902</v>
      </c>
      <c r="H405" s="49">
        <v>12010</v>
      </c>
      <c r="I405" s="49">
        <v>80730</v>
      </c>
      <c r="J405" s="64" t="s">
        <v>9</v>
      </c>
      <c r="K405" s="23">
        <f>K406</f>
        <v>9781582</v>
      </c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>
        <f>AH406</f>
        <v>11352862.07</v>
      </c>
      <c r="AI405" s="23"/>
      <c r="AJ405" s="23"/>
      <c r="AK405" s="23"/>
      <c r="AL405" s="23"/>
      <c r="AM405" s="23">
        <f>AM406</f>
        <v>10302595.36</v>
      </c>
      <c r="AN405" s="23"/>
      <c r="AO405" s="23"/>
      <c r="AP405" s="23">
        <f>AP406</f>
        <v>10711974.05</v>
      </c>
    </row>
    <row r="406" spans="1:42" ht="25.5">
      <c r="A406" s="13" t="s">
        <v>24</v>
      </c>
      <c r="B406" s="65" t="s">
        <v>24</v>
      </c>
      <c r="C406" s="49" t="s">
        <v>7</v>
      </c>
      <c r="D406" s="49">
        <v>3</v>
      </c>
      <c r="E406" s="49">
        <v>13</v>
      </c>
      <c r="F406" s="49">
        <v>3</v>
      </c>
      <c r="G406" s="49">
        <v>902</v>
      </c>
      <c r="H406" s="49">
        <v>12010</v>
      </c>
      <c r="I406" s="49">
        <v>80730</v>
      </c>
      <c r="J406" s="64" t="s">
        <v>25</v>
      </c>
      <c r="K406" s="23">
        <f>K407+K408+K409</f>
        <v>9781582</v>
      </c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>
        <f>AH407+AH408+AH409</f>
        <v>11352862.07</v>
      </c>
      <c r="AI406" s="23"/>
      <c r="AJ406" s="23"/>
      <c r="AK406" s="23"/>
      <c r="AL406" s="23"/>
      <c r="AM406" s="23">
        <f>AM407+AM408+AM409</f>
        <v>10302595.36</v>
      </c>
      <c r="AN406" s="23"/>
      <c r="AO406" s="23"/>
      <c r="AP406" s="23">
        <f>AP407+AP408+AP409</f>
        <v>10711974.05</v>
      </c>
    </row>
    <row r="407" spans="1:42" ht="12.75">
      <c r="A407" s="5" t="s">
        <v>188</v>
      </c>
      <c r="B407" s="63" t="s">
        <v>188</v>
      </c>
      <c r="C407" s="49" t="s">
        <v>7</v>
      </c>
      <c r="D407" s="49">
        <v>3</v>
      </c>
      <c r="E407" s="49">
        <v>13</v>
      </c>
      <c r="F407" s="49">
        <v>3</v>
      </c>
      <c r="G407" s="49">
        <v>902</v>
      </c>
      <c r="H407" s="49">
        <v>12010</v>
      </c>
      <c r="I407" s="49">
        <v>80730</v>
      </c>
      <c r="J407" s="64">
        <v>111</v>
      </c>
      <c r="K407" s="23">
        <v>7547528</v>
      </c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>
        <v>848458.55</v>
      </c>
      <c r="Y407" s="23"/>
      <c r="Z407" s="23"/>
      <c r="AA407" s="23"/>
      <c r="AB407" s="23">
        <v>20332.26</v>
      </c>
      <c r="AC407" s="23"/>
      <c r="AD407" s="23"/>
      <c r="AE407" s="23"/>
      <c r="AF407" s="23">
        <v>20332.26</v>
      </c>
      <c r="AG407" s="23"/>
      <c r="AH407" s="23">
        <f>7870329+X407+AB407+AF407</f>
        <v>8759452.07</v>
      </c>
      <c r="AI407" s="23"/>
      <c r="AJ407" s="23"/>
      <c r="AK407" s="23"/>
      <c r="AL407" s="23"/>
      <c r="AM407" s="23">
        <v>7948156.36</v>
      </c>
      <c r="AN407" s="23"/>
      <c r="AO407" s="23"/>
      <c r="AP407" s="23">
        <v>8262579.05</v>
      </c>
    </row>
    <row r="408" spans="1:42" ht="38.25" hidden="1">
      <c r="A408" s="5" t="s">
        <v>139</v>
      </c>
      <c r="B408" s="63" t="s">
        <v>139</v>
      </c>
      <c r="C408" s="49" t="s">
        <v>7</v>
      </c>
      <c r="D408" s="49">
        <v>3</v>
      </c>
      <c r="E408" s="49">
        <v>13</v>
      </c>
      <c r="F408" s="49">
        <v>3</v>
      </c>
      <c r="G408" s="49">
        <v>902</v>
      </c>
      <c r="H408" s="49">
        <v>12010</v>
      </c>
      <c r="I408" s="49">
        <v>80730</v>
      </c>
      <c r="J408" s="64">
        <v>112</v>
      </c>
      <c r="K408" s="23">
        <v>0</v>
      </c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>
        <f>K408+L408</f>
        <v>0</v>
      </c>
      <c r="AI408" s="23"/>
      <c r="AJ408" s="23"/>
      <c r="AK408" s="23"/>
      <c r="AL408" s="23"/>
      <c r="AM408" s="23">
        <v>0</v>
      </c>
      <c r="AN408" s="23"/>
      <c r="AO408" s="23"/>
      <c r="AP408" s="23">
        <v>0</v>
      </c>
    </row>
    <row r="409" spans="1:42" ht="51">
      <c r="A409" s="5" t="s">
        <v>138</v>
      </c>
      <c r="B409" s="63" t="s">
        <v>138</v>
      </c>
      <c r="C409" s="49" t="s">
        <v>7</v>
      </c>
      <c r="D409" s="49">
        <v>3</v>
      </c>
      <c r="E409" s="49">
        <v>13</v>
      </c>
      <c r="F409" s="49">
        <v>3</v>
      </c>
      <c r="G409" s="49">
        <v>902</v>
      </c>
      <c r="H409" s="49">
        <v>12010</v>
      </c>
      <c r="I409" s="49">
        <v>80730</v>
      </c>
      <c r="J409" s="64">
        <v>119</v>
      </c>
      <c r="K409" s="23">
        <v>2234054</v>
      </c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>
        <v>250195</v>
      </c>
      <c r="Y409" s="23"/>
      <c r="Z409" s="23"/>
      <c r="AA409" s="23"/>
      <c r="AB409" s="23">
        <v>6140</v>
      </c>
      <c r="AC409" s="23"/>
      <c r="AD409" s="23"/>
      <c r="AE409" s="23"/>
      <c r="AF409" s="23">
        <v>6140</v>
      </c>
      <c r="AG409" s="23"/>
      <c r="AH409" s="23">
        <f>2330935+X409+AB409+AF409</f>
        <v>2593410</v>
      </c>
      <c r="AI409" s="23"/>
      <c r="AJ409" s="23"/>
      <c r="AK409" s="23"/>
      <c r="AL409" s="23"/>
      <c r="AM409" s="23">
        <v>2354439</v>
      </c>
      <c r="AN409" s="23"/>
      <c r="AO409" s="23"/>
      <c r="AP409" s="23">
        <v>2449395</v>
      </c>
    </row>
    <row r="410" spans="1:42" ht="38.25">
      <c r="A410" s="5" t="s">
        <v>133</v>
      </c>
      <c r="B410" s="63" t="s">
        <v>133</v>
      </c>
      <c r="C410" s="49" t="s">
        <v>7</v>
      </c>
      <c r="D410" s="49">
        <v>3</v>
      </c>
      <c r="E410" s="49">
        <v>13</v>
      </c>
      <c r="F410" s="49">
        <v>3</v>
      </c>
      <c r="G410" s="49">
        <v>902</v>
      </c>
      <c r="H410" s="49">
        <v>12010</v>
      </c>
      <c r="I410" s="49">
        <v>80730</v>
      </c>
      <c r="J410" s="64" t="s">
        <v>12</v>
      </c>
      <c r="K410" s="23">
        <f>K411</f>
        <v>1679931</v>
      </c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>
        <f>AH411</f>
        <v>2495047.52</v>
      </c>
      <c r="AI410" s="23"/>
      <c r="AJ410" s="23"/>
      <c r="AK410" s="23"/>
      <c r="AL410" s="23"/>
      <c r="AM410" s="23">
        <f>AM411</f>
        <v>2839049.52</v>
      </c>
      <c r="AN410" s="23"/>
      <c r="AO410" s="23"/>
      <c r="AP410" s="23">
        <f>AP411</f>
        <v>2854373.52</v>
      </c>
    </row>
    <row r="411" spans="1:42" ht="38.25">
      <c r="A411" s="5" t="s">
        <v>13</v>
      </c>
      <c r="B411" s="63" t="s">
        <v>13</v>
      </c>
      <c r="C411" s="49" t="s">
        <v>7</v>
      </c>
      <c r="D411" s="49">
        <v>3</v>
      </c>
      <c r="E411" s="49">
        <v>13</v>
      </c>
      <c r="F411" s="49">
        <v>3</v>
      </c>
      <c r="G411" s="49">
        <v>902</v>
      </c>
      <c r="H411" s="49">
        <v>12010</v>
      </c>
      <c r="I411" s="49">
        <v>80730</v>
      </c>
      <c r="J411" s="64" t="s">
        <v>14</v>
      </c>
      <c r="K411" s="23">
        <f>K412</f>
        <v>1679931</v>
      </c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>
        <f>AH412</f>
        <v>2495047.52</v>
      </c>
      <c r="AI411" s="23"/>
      <c r="AJ411" s="23"/>
      <c r="AK411" s="23"/>
      <c r="AL411" s="23"/>
      <c r="AM411" s="23">
        <f>AM412</f>
        <v>2839049.52</v>
      </c>
      <c r="AN411" s="23"/>
      <c r="AO411" s="23"/>
      <c r="AP411" s="23">
        <f>AP412</f>
        <v>2854373.52</v>
      </c>
    </row>
    <row r="412" spans="1:42" ht="38.25">
      <c r="A412" s="9" t="s">
        <v>134</v>
      </c>
      <c r="B412" s="63" t="s">
        <v>134</v>
      </c>
      <c r="C412" s="49" t="s">
        <v>7</v>
      </c>
      <c r="D412" s="49">
        <v>3</v>
      </c>
      <c r="E412" s="49">
        <v>13</v>
      </c>
      <c r="F412" s="49">
        <v>3</v>
      </c>
      <c r="G412" s="49">
        <v>902</v>
      </c>
      <c r="H412" s="49">
        <v>12010</v>
      </c>
      <c r="I412" s="49">
        <v>80730</v>
      </c>
      <c r="J412" s="64">
        <v>244</v>
      </c>
      <c r="K412" s="23">
        <v>1679931</v>
      </c>
      <c r="L412" s="23"/>
      <c r="M412" s="23"/>
      <c r="N412" s="23">
        <v>142808.64</v>
      </c>
      <c r="O412" s="23">
        <v>14300</v>
      </c>
      <c r="P412" s="23">
        <v>40000</v>
      </c>
      <c r="Q412" s="23">
        <v>44976</v>
      </c>
      <c r="R412" s="23"/>
      <c r="S412" s="23"/>
      <c r="T412" s="23">
        <v>134999</v>
      </c>
      <c r="U412" s="23">
        <v>22009.28</v>
      </c>
      <c r="V412" s="23">
        <v>630060</v>
      </c>
      <c r="W412" s="23"/>
      <c r="X412" s="23">
        <v>-412768.55</v>
      </c>
      <c r="Y412" s="23"/>
      <c r="Z412" s="23"/>
      <c r="AA412" s="23">
        <v>53480.55</v>
      </c>
      <c r="AB412" s="23"/>
      <c r="AC412" s="23">
        <v>30020</v>
      </c>
      <c r="AD412" s="23"/>
      <c r="AE412" s="23"/>
      <c r="AF412" s="23"/>
      <c r="AG412" s="23"/>
      <c r="AH412" s="23">
        <f>2824315.52+X412+AA412+AC412</f>
        <v>2495047.52</v>
      </c>
      <c r="AI412" s="23"/>
      <c r="AJ412" s="23"/>
      <c r="AK412" s="23"/>
      <c r="AL412" s="23"/>
      <c r="AM412" s="23">
        <v>2839049.52</v>
      </c>
      <c r="AN412" s="23"/>
      <c r="AO412" s="23"/>
      <c r="AP412" s="23">
        <v>2854373.52</v>
      </c>
    </row>
    <row r="413" spans="1:42" ht="12.75" hidden="1">
      <c r="A413" s="5" t="s">
        <v>15</v>
      </c>
      <c r="B413" s="63" t="s">
        <v>15</v>
      </c>
      <c r="C413" s="49" t="s">
        <v>7</v>
      </c>
      <c r="D413" s="49">
        <v>3</v>
      </c>
      <c r="E413" s="49">
        <v>13</v>
      </c>
      <c r="F413" s="49">
        <v>3</v>
      </c>
      <c r="G413" s="49">
        <v>902</v>
      </c>
      <c r="H413" s="49">
        <v>12010</v>
      </c>
      <c r="I413" s="49">
        <v>80730</v>
      </c>
      <c r="J413" s="64" t="s">
        <v>16</v>
      </c>
      <c r="K413" s="23">
        <f>K414</f>
        <v>55902</v>
      </c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>
        <f>AH414</f>
        <v>0</v>
      </c>
      <c r="AI413" s="23"/>
      <c r="AJ413" s="23"/>
      <c r="AK413" s="23"/>
      <c r="AL413" s="23"/>
      <c r="AM413" s="23">
        <f>AM414</f>
        <v>0</v>
      </c>
      <c r="AN413" s="23"/>
      <c r="AO413" s="23"/>
      <c r="AP413" s="23">
        <f>AP414</f>
        <v>0</v>
      </c>
    </row>
    <row r="414" spans="1:42" ht="12.75" hidden="1">
      <c r="A414" s="5" t="s">
        <v>42</v>
      </c>
      <c r="B414" s="63" t="s">
        <v>42</v>
      </c>
      <c r="C414" s="49" t="s">
        <v>7</v>
      </c>
      <c r="D414" s="49">
        <v>3</v>
      </c>
      <c r="E414" s="49">
        <v>13</v>
      </c>
      <c r="F414" s="49">
        <v>3</v>
      </c>
      <c r="G414" s="49">
        <v>902</v>
      </c>
      <c r="H414" s="49">
        <v>12010</v>
      </c>
      <c r="I414" s="49">
        <v>80730</v>
      </c>
      <c r="J414" s="64">
        <v>850</v>
      </c>
      <c r="K414" s="23">
        <f>K415+K416</f>
        <v>55902</v>
      </c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>
        <f>AH415+AH416+AH417</f>
        <v>0</v>
      </c>
      <c r="AI414" s="23"/>
      <c r="AJ414" s="23"/>
      <c r="AK414" s="23"/>
      <c r="AL414" s="23"/>
      <c r="AM414" s="23">
        <f>AM415+AM416</f>
        <v>0</v>
      </c>
      <c r="AN414" s="23"/>
      <c r="AO414" s="23"/>
      <c r="AP414" s="23">
        <f>AP415+AP416</f>
        <v>0</v>
      </c>
    </row>
    <row r="415" spans="1:42" ht="25.5" hidden="1">
      <c r="A415" s="5" t="s">
        <v>17</v>
      </c>
      <c r="B415" s="63" t="s">
        <v>17</v>
      </c>
      <c r="C415" s="49" t="s">
        <v>7</v>
      </c>
      <c r="D415" s="49">
        <v>3</v>
      </c>
      <c r="E415" s="49">
        <v>13</v>
      </c>
      <c r="F415" s="49">
        <v>3</v>
      </c>
      <c r="G415" s="49">
        <v>902</v>
      </c>
      <c r="H415" s="49">
        <v>12010</v>
      </c>
      <c r="I415" s="49">
        <v>80730</v>
      </c>
      <c r="J415" s="64" t="s">
        <v>18</v>
      </c>
      <c r="K415" s="23">
        <v>35702</v>
      </c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>
        <v>0</v>
      </c>
      <c r="AI415" s="23"/>
      <c r="AJ415" s="23"/>
      <c r="AK415" s="23"/>
      <c r="AL415" s="23"/>
      <c r="AM415" s="23">
        <v>0</v>
      </c>
      <c r="AN415" s="23"/>
      <c r="AO415" s="23"/>
      <c r="AP415" s="23">
        <v>0</v>
      </c>
    </row>
    <row r="416" spans="1:42" ht="12.75" hidden="1">
      <c r="A416" s="5" t="s">
        <v>137</v>
      </c>
      <c r="B416" s="63" t="s">
        <v>137</v>
      </c>
      <c r="C416" s="49" t="s">
        <v>7</v>
      </c>
      <c r="D416" s="49">
        <v>3</v>
      </c>
      <c r="E416" s="49">
        <v>13</v>
      </c>
      <c r="F416" s="49">
        <v>3</v>
      </c>
      <c r="G416" s="49">
        <v>902</v>
      </c>
      <c r="H416" s="49">
        <v>12010</v>
      </c>
      <c r="I416" s="49">
        <v>80730</v>
      </c>
      <c r="J416" s="64" t="s">
        <v>20</v>
      </c>
      <c r="K416" s="23">
        <v>20200</v>
      </c>
      <c r="L416" s="23"/>
      <c r="M416" s="23"/>
      <c r="N416" s="23"/>
      <c r="O416" s="23">
        <v>-11992</v>
      </c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>
        <v>0</v>
      </c>
      <c r="AI416" s="23"/>
      <c r="AJ416" s="23"/>
      <c r="AK416" s="23"/>
      <c r="AL416" s="23"/>
      <c r="AM416" s="23">
        <v>0</v>
      </c>
      <c r="AN416" s="23"/>
      <c r="AO416" s="23"/>
      <c r="AP416" s="23">
        <v>0</v>
      </c>
    </row>
    <row r="417" spans="1:42" ht="12.75" hidden="1">
      <c r="A417" s="5" t="s">
        <v>215</v>
      </c>
      <c r="B417" s="63" t="s">
        <v>215</v>
      </c>
      <c r="C417" s="49" t="s">
        <v>7</v>
      </c>
      <c r="D417" s="49">
        <v>3</v>
      </c>
      <c r="E417" s="49">
        <v>13</v>
      </c>
      <c r="F417" s="49">
        <v>3</v>
      </c>
      <c r="G417" s="49">
        <v>902</v>
      </c>
      <c r="H417" s="49">
        <v>12010</v>
      </c>
      <c r="I417" s="49">
        <v>80730</v>
      </c>
      <c r="J417" s="64">
        <v>853</v>
      </c>
      <c r="K417" s="23"/>
      <c r="L417" s="23"/>
      <c r="M417" s="23"/>
      <c r="N417" s="23"/>
      <c r="O417" s="23">
        <v>11992</v>
      </c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>
        <v>0</v>
      </c>
      <c r="AI417" s="23"/>
      <c r="AJ417" s="23"/>
      <c r="AK417" s="23"/>
      <c r="AL417" s="23"/>
      <c r="AM417" s="23"/>
      <c r="AN417" s="23"/>
      <c r="AO417" s="23"/>
      <c r="AP417" s="23"/>
    </row>
    <row r="418" spans="1:42" ht="25.5">
      <c r="A418" s="5"/>
      <c r="B418" s="51" t="s">
        <v>321</v>
      </c>
      <c r="C418" s="52" t="s">
        <v>7</v>
      </c>
      <c r="D418" s="52">
        <v>3</v>
      </c>
      <c r="E418" s="52">
        <v>13</v>
      </c>
      <c r="F418" s="52">
        <v>1</v>
      </c>
      <c r="G418" s="52">
        <v>902</v>
      </c>
      <c r="H418" s="52">
        <v>12910</v>
      </c>
      <c r="I418" s="52">
        <v>83360</v>
      </c>
      <c r="J418" s="53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>
        <f>AH419</f>
        <v>73557.45</v>
      </c>
      <c r="AI418" s="24"/>
      <c r="AJ418" s="24"/>
      <c r="AK418" s="24"/>
      <c r="AL418" s="24"/>
      <c r="AM418" s="24">
        <f>AM419</f>
        <v>70438</v>
      </c>
      <c r="AN418" s="24"/>
      <c r="AO418" s="24"/>
      <c r="AP418" s="24">
        <f>AP419</f>
        <v>70438</v>
      </c>
    </row>
    <row r="419" spans="1:42" ht="12.75">
      <c r="A419" s="5"/>
      <c r="B419" s="63" t="s">
        <v>15</v>
      </c>
      <c r="C419" s="49" t="s">
        <v>7</v>
      </c>
      <c r="D419" s="49">
        <v>3</v>
      </c>
      <c r="E419" s="49">
        <v>13</v>
      </c>
      <c r="F419" s="49">
        <v>1</v>
      </c>
      <c r="G419" s="49">
        <v>902</v>
      </c>
      <c r="H419" s="49">
        <v>10230</v>
      </c>
      <c r="I419" s="49">
        <v>83360</v>
      </c>
      <c r="J419" s="64" t="s">
        <v>16</v>
      </c>
      <c r="K419" s="23">
        <f>K420</f>
        <v>320819</v>
      </c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>
        <f>AH420</f>
        <v>73557.45</v>
      </c>
      <c r="AI419" s="23"/>
      <c r="AJ419" s="23"/>
      <c r="AK419" s="23"/>
      <c r="AL419" s="23"/>
      <c r="AM419" s="23">
        <f>AM420</f>
        <v>70438</v>
      </c>
      <c r="AN419" s="23"/>
      <c r="AO419" s="23"/>
      <c r="AP419" s="23">
        <f>AP420</f>
        <v>70438</v>
      </c>
    </row>
    <row r="420" spans="1:42" ht="12.75">
      <c r="A420" s="5"/>
      <c r="B420" s="63" t="s">
        <v>42</v>
      </c>
      <c r="C420" s="49" t="s">
        <v>7</v>
      </c>
      <c r="D420" s="49">
        <v>3</v>
      </c>
      <c r="E420" s="49">
        <v>13</v>
      </c>
      <c r="F420" s="49">
        <v>1</v>
      </c>
      <c r="G420" s="49">
        <v>902</v>
      </c>
      <c r="H420" s="49">
        <v>10230</v>
      </c>
      <c r="I420" s="49">
        <v>83360</v>
      </c>
      <c r="J420" s="64">
        <v>850</v>
      </c>
      <c r="K420" s="23">
        <f>K421+K422</f>
        <v>320819</v>
      </c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>
        <f>AH421+AH422+AH423</f>
        <v>73557.45</v>
      </c>
      <c r="AI420" s="23"/>
      <c r="AJ420" s="23"/>
      <c r="AK420" s="23"/>
      <c r="AL420" s="23"/>
      <c r="AM420" s="23">
        <f>AM421+AM422+AM423</f>
        <v>70438</v>
      </c>
      <c r="AN420" s="23"/>
      <c r="AO420" s="23"/>
      <c r="AP420" s="23">
        <f>AP421+AP422+AP423</f>
        <v>70438</v>
      </c>
    </row>
    <row r="421" spans="1:42" ht="25.5">
      <c r="A421" s="5"/>
      <c r="B421" s="63" t="s">
        <v>17</v>
      </c>
      <c r="C421" s="49" t="s">
        <v>7</v>
      </c>
      <c r="D421" s="49">
        <v>3</v>
      </c>
      <c r="E421" s="49">
        <v>13</v>
      </c>
      <c r="F421" s="49">
        <v>1</v>
      </c>
      <c r="G421" s="49">
        <v>902</v>
      </c>
      <c r="H421" s="49">
        <v>10230</v>
      </c>
      <c r="I421" s="49">
        <v>83360</v>
      </c>
      <c r="J421" s="64" t="s">
        <v>18</v>
      </c>
      <c r="K421" s="23">
        <v>130819</v>
      </c>
      <c r="L421" s="23"/>
      <c r="M421" s="23"/>
      <c r="N421" s="23"/>
      <c r="O421" s="23"/>
      <c r="P421" s="23"/>
      <c r="Q421" s="23"/>
      <c r="R421" s="23"/>
      <c r="S421" s="23"/>
      <c r="T421" s="23"/>
      <c r="U421" s="23">
        <v>-39000</v>
      </c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>
        <v>49680</v>
      </c>
      <c r="AI421" s="23"/>
      <c r="AJ421" s="23"/>
      <c r="AK421" s="23"/>
      <c r="AL421" s="23"/>
      <c r="AM421" s="23">
        <v>49680</v>
      </c>
      <c r="AN421" s="23"/>
      <c r="AO421" s="23"/>
      <c r="AP421" s="23">
        <v>49680</v>
      </c>
    </row>
    <row r="422" spans="1:42" ht="12.75">
      <c r="A422" s="5"/>
      <c r="B422" s="63" t="s">
        <v>137</v>
      </c>
      <c r="C422" s="49" t="s">
        <v>7</v>
      </c>
      <c r="D422" s="49">
        <v>3</v>
      </c>
      <c r="E422" s="49">
        <v>13</v>
      </c>
      <c r="F422" s="49">
        <v>1</v>
      </c>
      <c r="G422" s="49">
        <v>902</v>
      </c>
      <c r="H422" s="49">
        <v>10230</v>
      </c>
      <c r="I422" s="49">
        <v>83360</v>
      </c>
      <c r="J422" s="64" t="s">
        <v>20</v>
      </c>
      <c r="K422" s="23">
        <v>190000</v>
      </c>
      <c r="L422" s="23"/>
      <c r="M422" s="23"/>
      <c r="N422" s="23">
        <v>9200</v>
      </c>
      <c r="O422" s="23">
        <v>-10683</v>
      </c>
      <c r="P422" s="23"/>
      <c r="Q422" s="23"/>
      <c r="R422" s="23"/>
      <c r="S422" s="23"/>
      <c r="T422" s="23"/>
      <c r="U422" s="23"/>
      <c r="V422" s="23">
        <v>-110254</v>
      </c>
      <c r="W422" s="23"/>
      <c r="X422" s="23"/>
      <c r="Y422" s="23"/>
      <c r="Z422" s="23"/>
      <c r="AA422" s="23">
        <v>3119.45</v>
      </c>
      <c r="AB422" s="23"/>
      <c r="AC422" s="23"/>
      <c r="AD422" s="23"/>
      <c r="AE422" s="23"/>
      <c r="AF422" s="23"/>
      <c r="AG422" s="23"/>
      <c r="AH422" s="23">
        <f>8768+AA422</f>
        <v>11887.45</v>
      </c>
      <c r="AI422" s="23"/>
      <c r="AJ422" s="23"/>
      <c r="AK422" s="23"/>
      <c r="AL422" s="23"/>
      <c r="AM422" s="23">
        <v>8768</v>
      </c>
      <c r="AN422" s="23"/>
      <c r="AO422" s="23"/>
      <c r="AP422" s="23">
        <v>8768</v>
      </c>
    </row>
    <row r="423" spans="1:42" ht="12.75">
      <c r="A423" s="5"/>
      <c r="B423" s="63" t="s">
        <v>215</v>
      </c>
      <c r="C423" s="49" t="s">
        <v>7</v>
      </c>
      <c r="D423" s="49">
        <v>3</v>
      </c>
      <c r="E423" s="49">
        <v>13</v>
      </c>
      <c r="F423" s="49">
        <v>1</v>
      </c>
      <c r="G423" s="49">
        <v>902</v>
      </c>
      <c r="H423" s="49">
        <v>10230</v>
      </c>
      <c r="I423" s="49">
        <v>83360</v>
      </c>
      <c r="J423" s="64">
        <v>853</v>
      </c>
      <c r="K423" s="23"/>
      <c r="L423" s="23">
        <v>8500</v>
      </c>
      <c r="M423" s="23"/>
      <c r="N423" s="23">
        <v>-8500</v>
      </c>
      <c r="O423" s="23">
        <v>10683</v>
      </c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>
        <v>11990</v>
      </c>
      <c r="AI423" s="23"/>
      <c r="AJ423" s="23"/>
      <c r="AK423" s="23"/>
      <c r="AL423" s="23"/>
      <c r="AM423" s="23">
        <v>11990</v>
      </c>
      <c r="AN423" s="23"/>
      <c r="AO423" s="23"/>
      <c r="AP423" s="23">
        <v>11990</v>
      </c>
    </row>
    <row r="424" spans="1:42" s="3" customFormat="1" ht="70.5" customHeight="1">
      <c r="A424" s="6" t="s">
        <v>150</v>
      </c>
      <c r="B424" s="51" t="s">
        <v>150</v>
      </c>
      <c r="C424" s="60" t="s">
        <v>7</v>
      </c>
      <c r="D424" s="52">
        <v>4</v>
      </c>
      <c r="E424" s="56"/>
      <c r="F424" s="56"/>
      <c r="G424" s="55"/>
      <c r="H424" s="56"/>
      <c r="I424" s="56"/>
      <c r="J424" s="56"/>
      <c r="K424" s="24">
        <f>K425+K441</f>
        <v>1366478.63</v>
      </c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24">
        <f>AH425</f>
        <v>2117524.84</v>
      </c>
      <c r="AI424" s="24"/>
      <c r="AJ424" s="24"/>
      <c r="AK424" s="24"/>
      <c r="AL424" s="24"/>
      <c r="AM424" s="24">
        <f>AM425</f>
        <v>1894986.7999999998</v>
      </c>
      <c r="AN424" s="24"/>
      <c r="AO424" s="24"/>
      <c r="AP424" s="24">
        <f>AP425</f>
        <v>1894986.7999999998</v>
      </c>
    </row>
    <row r="425" spans="1:42" s="3" customFormat="1" ht="42" customHeight="1">
      <c r="A425" s="6" t="s">
        <v>171</v>
      </c>
      <c r="B425" s="51" t="s">
        <v>171</v>
      </c>
      <c r="C425" s="60" t="s">
        <v>7</v>
      </c>
      <c r="D425" s="52">
        <v>4</v>
      </c>
      <c r="E425" s="52">
        <v>11</v>
      </c>
      <c r="F425" s="56"/>
      <c r="G425" s="55"/>
      <c r="H425" s="56"/>
      <c r="I425" s="56"/>
      <c r="J425" s="56"/>
      <c r="K425" s="24">
        <f>K426</f>
        <v>450000</v>
      </c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24">
        <f>AH426+AH441</f>
        <v>2117524.84</v>
      </c>
      <c r="AI425" s="24"/>
      <c r="AJ425" s="24"/>
      <c r="AK425" s="24"/>
      <c r="AL425" s="24"/>
      <c r="AM425" s="24">
        <f>AM426+AM441</f>
        <v>1894986.7999999998</v>
      </c>
      <c r="AN425" s="24"/>
      <c r="AO425" s="24"/>
      <c r="AP425" s="24">
        <f>AP426+AP441</f>
        <v>1894986.7999999998</v>
      </c>
    </row>
    <row r="426" spans="1:42" ht="30" customHeight="1">
      <c r="A426" s="6" t="s">
        <v>41</v>
      </c>
      <c r="B426" s="51" t="s">
        <v>41</v>
      </c>
      <c r="C426" s="60" t="s">
        <v>7</v>
      </c>
      <c r="D426" s="52">
        <v>4</v>
      </c>
      <c r="E426" s="52">
        <v>11</v>
      </c>
      <c r="F426" s="52">
        <v>1</v>
      </c>
      <c r="G426" s="52">
        <v>902</v>
      </c>
      <c r="H426" s="49"/>
      <c r="I426" s="49"/>
      <c r="J426" s="64"/>
      <c r="K426" s="24">
        <f>K434+K427</f>
        <v>450000</v>
      </c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4">
        <f>AH434+AH427</f>
        <v>1196124.76</v>
      </c>
      <c r="AI426" s="24"/>
      <c r="AJ426" s="24"/>
      <c r="AK426" s="24"/>
      <c r="AL426" s="24"/>
      <c r="AM426" s="24">
        <f>AM434+AM427</f>
        <v>973586.72</v>
      </c>
      <c r="AN426" s="24"/>
      <c r="AO426" s="24"/>
      <c r="AP426" s="24">
        <f>AP434+AP427</f>
        <v>973586.72</v>
      </c>
    </row>
    <row r="427" spans="1:42" s="3" customFormat="1" ht="76.5">
      <c r="A427" s="14" t="s">
        <v>144</v>
      </c>
      <c r="B427" s="59" t="s">
        <v>306</v>
      </c>
      <c r="C427" s="60" t="s">
        <v>7</v>
      </c>
      <c r="D427" s="52">
        <v>4</v>
      </c>
      <c r="E427" s="52">
        <v>11</v>
      </c>
      <c r="F427" s="52">
        <v>1</v>
      </c>
      <c r="G427" s="52">
        <v>902</v>
      </c>
      <c r="H427" s="52">
        <v>11230</v>
      </c>
      <c r="I427" s="52">
        <v>81180</v>
      </c>
      <c r="J427" s="53"/>
      <c r="K427" s="24">
        <f>K428</f>
        <v>100000</v>
      </c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>
        <f>AH428+AH431</f>
        <v>474574.26</v>
      </c>
      <c r="AI427" s="24"/>
      <c r="AJ427" s="24"/>
      <c r="AK427" s="24"/>
      <c r="AL427" s="24"/>
      <c r="AM427" s="24">
        <f>AM428+AM431</f>
        <v>368586.72</v>
      </c>
      <c r="AN427" s="24"/>
      <c r="AO427" s="24"/>
      <c r="AP427" s="24">
        <f>AP428+AP431</f>
        <v>368586.72</v>
      </c>
    </row>
    <row r="428" spans="1:42" ht="42.75" customHeight="1">
      <c r="A428" s="5" t="s">
        <v>133</v>
      </c>
      <c r="B428" s="63" t="s">
        <v>133</v>
      </c>
      <c r="C428" s="48" t="s">
        <v>7</v>
      </c>
      <c r="D428" s="49">
        <v>4</v>
      </c>
      <c r="E428" s="49">
        <v>11</v>
      </c>
      <c r="F428" s="49">
        <v>1</v>
      </c>
      <c r="G428" s="49">
        <v>902</v>
      </c>
      <c r="H428" s="49">
        <v>11230</v>
      </c>
      <c r="I428" s="49">
        <v>81180</v>
      </c>
      <c r="J428" s="64">
        <v>200</v>
      </c>
      <c r="K428" s="23">
        <f>K429</f>
        <v>100000</v>
      </c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>
        <f>AH429</f>
        <v>346753</v>
      </c>
      <c r="AI428" s="23"/>
      <c r="AJ428" s="23"/>
      <c r="AK428" s="23"/>
      <c r="AL428" s="23"/>
      <c r="AM428" s="23">
        <f>AM429</f>
        <v>239837.08</v>
      </c>
      <c r="AN428" s="23"/>
      <c r="AO428" s="23"/>
      <c r="AP428" s="23">
        <f>AP429</f>
        <v>239837.08</v>
      </c>
    </row>
    <row r="429" spans="1:42" ht="38.25">
      <c r="A429" s="5" t="s">
        <v>13</v>
      </c>
      <c r="B429" s="63" t="s">
        <v>13</v>
      </c>
      <c r="C429" s="48" t="s">
        <v>7</v>
      </c>
      <c r="D429" s="49">
        <v>4</v>
      </c>
      <c r="E429" s="49">
        <v>11</v>
      </c>
      <c r="F429" s="49">
        <v>1</v>
      </c>
      <c r="G429" s="49">
        <v>902</v>
      </c>
      <c r="H429" s="49">
        <v>11230</v>
      </c>
      <c r="I429" s="49">
        <v>81180</v>
      </c>
      <c r="J429" s="64">
        <v>240</v>
      </c>
      <c r="K429" s="23">
        <f>K430</f>
        <v>100000</v>
      </c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>
        <f>AH430</f>
        <v>346753</v>
      </c>
      <c r="AI429" s="23"/>
      <c r="AJ429" s="23"/>
      <c r="AK429" s="23"/>
      <c r="AL429" s="23"/>
      <c r="AM429" s="23">
        <f>AM430</f>
        <v>239837.08</v>
      </c>
      <c r="AN429" s="23"/>
      <c r="AO429" s="23"/>
      <c r="AP429" s="23">
        <f>AP430</f>
        <v>239837.08</v>
      </c>
    </row>
    <row r="430" spans="1:42" ht="38.25">
      <c r="A430" s="9" t="s">
        <v>134</v>
      </c>
      <c r="B430" s="63" t="s">
        <v>134</v>
      </c>
      <c r="C430" s="48" t="s">
        <v>7</v>
      </c>
      <c r="D430" s="49">
        <v>4</v>
      </c>
      <c r="E430" s="49">
        <v>11</v>
      </c>
      <c r="F430" s="49">
        <v>1</v>
      </c>
      <c r="G430" s="49">
        <v>902</v>
      </c>
      <c r="H430" s="49">
        <v>11230</v>
      </c>
      <c r="I430" s="49">
        <v>81180</v>
      </c>
      <c r="J430" s="64">
        <v>244</v>
      </c>
      <c r="K430" s="23">
        <v>100000</v>
      </c>
      <c r="L430" s="23"/>
      <c r="M430" s="23"/>
      <c r="N430" s="23"/>
      <c r="O430" s="23"/>
      <c r="P430" s="23"/>
      <c r="Q430" s="23">
        <v>50000</v>
      </c>
      <c r="R430" s="23"/>
      <c r="S430" s="23"/>
      <c r="T430" s="23"/>
      <c r="U430" s="23"/>
      <c r="V430" s="23">
        <v>0</v>
      </c>
      <c r="W430" s="23"/>
      <c r="X430" s="23"/>
      <c r="Y430" s="23"/>
      <c r="Z430" s="23"/>
      <c r="AA430" s="23"/>
      <c r="AB430" s="23"/>
      <c r="AC430" s="23"/>
      <c r="AD430" s="23">
        <v>16888</v>
      </c>
      <c r="AE430" s="23">
        <v>90027.92</v>
      </c>
      <c r="AF430" s="23"/>
      <c r="AG430" s="23"/>
      <c r="AH430" s="23">
        <f>239837.08+AD430+AE430</f>
        <v>346753</v>
      </c>
      <c r="AI430" s="23"/>
      <c r="AJ430" s="23"/>
      <c r="AK430" s="23"/>
      <c r="AL430" s="23"/>
      <c r="AM430" s="23">
        <v>239837.08</v>
      </c>
      <c r="AN430" s="23"/>
      <c r="AO430" s="23"/>
      <c r="AP430" s="23">
        <v>239837.08</v>
      </c>
    </row>
    <row r="431" spans="1:42" ht="38.25">
      <c r="A431" s="9"/>
      <c r="B431" s="63" t="s">
        <v>66</v>
      </c>
      <c r="C431" s="48" t="s">
        <v>7</v>
      </c>
      <c r="D431" s="49">
        <v>4</v>
      </c>
      <c r="E431" s="49">
        <v>11</v>
      </c>
      <c r="F431" s="49">
        <v>1</v>
      </c>
      <c r="G431" s="49">
        <v>902</v>
      </c>
      <c r="H431" s="49">
        <v>11230</v>
      </c>
      <c r="I431" s="49">
        <v>81180</v>
      </c>
      <c r="J431" s="64">
        <v>600</v>
      </c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>
        <f>AH432</f>
        <v>127821.26</v>
      </c>
      <c r="AI431" s="23"/>
      <c r="AJ431" s="23"/>
      <c r="AK431" s="23"/>
      <c r="AL431" s="23"/>
      <c r="AM431" s="23">
        <f>AM432</f>
        <v>128749.64</v>
      </c>
      <c r="AN431" s="23"/>
      <c r="AO431" s="23"/>
      <c r="AP431" s="23">
        <f>AP432</f>
        <v>128749.64</v>
      </c>
    </row>
    <row r="432" spans="1:42" ht="12.75">
      <c r="A432" s="9"/>
      <c r="B432" s="63" t="s">
        <v>49</v>
      </c>
      <c r="C432" s="48" t="s">
        <v>7</v>
      </c>
      <c r="D432" s="49">
        <v>4</v>
      </c>
      <c r="E432" s="49">
        <v>11</v>
      </c>
      <c r="F432" s="49">
        <v>1</v>
      </c>
      <c r="G432" s="49">
        <v>902</v>
      </c>
      <c r="H432" s="49">
        <v>11230</v>
      </c>
      <c r="I432" s="49">
        <v>81180</v>
      </c>
      <c r="J432" s="64">
        <v>610</v>
      </c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>
        <f>AH433</f>
        <v>127821.26</v>
      </c>
      <c r="AI432" s="23"/>
      <c r="AJ432" s="23"/>
      <c r="AK432" s="23"/>
      <c r="AL432" s="23"/>
      <c r="AM432" s="23">
        <f>AM433</f>
        <v>128749.64</v>
      </c>
      <c r="AN432" s="23"/>
      <c r="AO432" s="23"/>
      <c r="AP432" s="23">
        <f>AP433</f>
        <v>128749.64</v>
      </c>
    </row>
    <row r="433" spans="1:42" ht="25.5">
      <c r="A433" s="9"/>
      <c r="B433" s="63" t="s">
        <v>81</v>
      </c>
      <c r="C433" s="48" t="s">
        <v>7</v>
      </c>
      <c r="D433" s="49">
        <v>4</v>
      </c>
      <c r="E433" s="49">
        <v>11</v>
      </c>
      <c r="F433" s="49">
        <v>1</v>
      </c>
      <c r="G433" s="49">
        <v>902</v>
      </c>
      <c r="H433" s="49">
        <v>11230</v>
      </c>
      <c r="I433" s="49">
        <v>81180</v>
      </c>
      <c r="J433" s="64">
        <v>612</v>
      </c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>
        <v>-928.38</v>
      </c>
      <c r="AG433" s="23"/>
      <c r="AH433" s="23">
        <f>128749.64+AF433</f>
        <v>127821.26</v>
      </c>
      <c r="AI433" s="23"/>
      <c r="AJ433" s="23"/>
      <c r="AK433" s="23"/>
      <c r="AL433" s="23"/>
      <c r="AM433" s="23">
        <v>128749.64</v>
      </c>
      <c r="AN433" s="23"/>
      <c r="AO433" s="23"/>
      <c r="AP433" s="23">
        <v>128749.64</v>
      </c>
    </row>
    <row r="434" spans="1:42" s="3" customFormat="1" ht="46.5" customHeight="1">
      <c r="A434" s="6" t="s">
        <v>147</v>
      </c>
      <c r="B434" s="59" t="s">
        <v>307</v>
      </c>
      <c r="C434" s="60" t="s">
        <v>7</v>
      </c>
      <c r="D434" s="52">
        <v>4</v>
      </c>
      <c r="E434" s="52">
        <v>11</v>
      </c>
      <c r="F434" s="52">
        <v>1</v>
      </c>
      <c r="G434" s="52">
        <v>902</v>
      </c>
      <c r="H434" s="52">
        <v>12060</v>
      </c>
      <c r="I434" s="52">
        <v>81130</v>
      </c>
      <c r="J434" s="53"/>
      <c r="K434" s="24">
        <f>K438</f>
        <v>350000</v>
      </c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>
        <f>AH438+AH435</f>
        <v>721550.5</v>
      </c>
      <c r="AI434" s="24"/>
      <c r="AJ434" s="24"/>
      <c r="AK434" s="24"/>
      <c r="AL434" s="24"/>
      <c r="AM434" s="24">
        <f>AM438</f>
        <v>605000</v>
      </c>
      <c r="AN434" s="24"/>
      <c r="AO434" s="24"/>
      <c r="AP434" s="24">
        <f>AP438</f>
        <v>605000</v>
      </c>
    </row>
    <row r="435" spans="1:42" s="3" customFormat="1" ht="81" customHeight="1">
      <c r="A435" s="6"/>
      <c r="B435" s="63" t="s">
        <v>8</v>
      </c>
      <c r="C435" s="48" t="s">
        <v>7</v>
      </c>
      <c r="D435" s="49">
        <v>4</v>
      </c>
      <c r="E435" s="49">
        <v>11</v>
      </c>
      <c r="F435" s="49">
        <v>1</v>
      </c>
      <c r="G435" s="49">
        <v>902</v>
      </c>
      <c r="H435" s="49">
        <v>12060</v>
      </c>
      <c r="I435" s="49">
        <v>81130</v>
      </c>
      <c r="J435" s="64">
        <v>100</v>
      </c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3">
        <f>AH436</f>
        <v>50000</v>
      </c>
      <c r="AI435" s="24"/>
      <c r="AJ435" s="24"/>
      <c r="AK435" s="24"/>
      <c r="AL435" s="24"/>
      <c r="AM435" s="24"/>
      <c r="AN435" s="24"/>
      <c r="AO435" s="24"/>
      <c r="AP435" s="24"/>
    </row>
    <row r="436" spans="1:42" s="3" customFormat="1" ht="46.5" customHeight="1">
      <c r="A436" s="6"/>
      <c r="B436" s="63" t="s">
        <v>10</v>
      </c>
      <c r="C436" s="48" t="s">
        <v>7</v>
      </c>
      <c r="D436" s="49">
        <v>4</v>
      </c>
      <c r="E436" s="49">
        <v>11</v>
      </c>
      <c r="F436" s="49">
        <v>1</v>
      </c>
      <c r="G436" s="49">
        <v>902</v>
      </c>
      <c r="H436" s="49">
        <v>12060</v>
      </c>
      <c r="I436" s="49">
        <v>81130</v>
      </c>
      <c r="J436" s="64">
        <v>120</v>
      </c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3">
        <f>AH437</f>
        <v>50000</v>
      </c>
      <c r="AI436" s="24"/>
      <c r="AJ436" s="24"/>
      <c r="AK436" s="24"/>
      <c r="AL436" s="24"/>
      <c r="AM436" s="24"/>
      <c r="AN436" s="24"/>
      <c r="AO436" s="24"/>
      <c r="AP436" s="24"/>
    </row>
    <row r="437" spans="1:42" s="3" customFormat="1" ht="87.75" customHeight="1">
      <c r="A437" s="6"/>
      <c r="B437" s="89" t="s">
        <v>370</v>
      </c>
      <c r="C437" s="48" t="s">
        <v>7</v>
      </c>
      <c r="D437" s="49">
        <v>4</v>
      </c>
      <c r="E437" s="49">
        <v>11</v>
      </c>
      <c r="F437" s="49">
        <v>1</v>
      </c>
      <c r="G437" s="49">
        <v>902</v>
      </c>
      <c r="H437" s="49">
        <v>12060</v>
      </c>
      <c r="I437" s="49">
        <v>81130</v>
      </c>
      <c r="J437" s="64">
        <v>123</v>
      </c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3">
        <v>50000</v>
      </c>
      <c r="AF437" s="23"/>
      <c r="AG437" s="23"/>
      <c r="AH437" s="23">
        <f>AE437</f>
        <v>50000</v>
      </c>
      <c r="AI437" s="24"/>
      <c r="AJ437" s="24"/>
      <c r="AK437" s="24"/>
      <c r="AL437" s="24"/>
      <c r="AM437" s="24"/>
      <c r="AN437" s="24"/>
      <c r="AO437" s="24"/>
      <c r="AP437" s="24"/>
    </row>
    <row r="438" spans="1:42" ht="38.25">
      <c r="A438" s="5" t="s">
        <v>133</v>
      </c>
      <c r="B438" s="63" t="s">
        <v>133</v>
      </c>
      <c r="C438" s="48" t="s">
        <v>7</v>
      </c>
      <c r="D438" s="49">
        <v>4</v>
      </c>
      <c r="E438" s="49">
        <v>11</v>
      </c>
      <c r="F438" s="49">
        <v>1</v>
      </c>
      <c r="G438" s="49">
        <v>902</v>
      </c>
      <c r="H438" s="49">
        <v>12060</v>
      </c>
      <c r="I438" s="49">
        <v>81130</v>
      </c>
      <c r="J438" s="64">
        <v>200</v>
      </c>
      <c r="K438" s="23">
        <f>K439</f>
        <v>350000</v>
      </c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>
        <f>AH439</f>
        <v>671550.5</v>
      </c>
      <c r="AI438" s="23"/>
      <c r="AJ438" s="23"/>
      <c r="AK438" s="23"/>
      <c r="AL438" s="23"/>
      <c r="AM438" s="23">
        <f aca="true" t="shared" si="31" ref="AM438:AP439">AM439</f>
        <v>605000</v>
      </c>
      <c r="AN438" s="23"/>
      <c r="AO438" s="23"/>
      <c r="AP438" s="23">
        <f t="shared" si="31"/>
        <v>605000</v>
      </c>
    </row>
    <row r="439" spans="1:42" ht="38.25">
      <c r="A439" s="5" t="s">
        <v>13</v>
      </c>
      <c r="B439" s="63" t="s">
        <v>13</v>
      </c>
      <c r="C439" s="48" t="s">
        <v>7</v>
      </c>
      <c r="D439" s="49">
        <v>4</v>
      </c>
      <c r="E439" s="49">
        <v>11</v>
      </c>
      <c r="F439" s="49">
        <v>1</v>
      </c>
      <c r="G439" s="49">
        <v>902</v>
      </c>
      <c r="H439" s="49">
        <v>12060</v>
      </c>
      <c r="I439" s="49">
        <v>81130</v>
      </c>
      <c r="J439" s="64">
        <v>240</v>
      </c>
      <c r="K439" s="23">
        <f>K440</f>
        <v>350000</v>
      </c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>
        <f>AH440</f>
        <v>671550.5</v>
      </c>
      <c r="AI439" s="23"/>
      <c r="AJ439" s="23"/>
      <c r="AK439" s="23"/>
      <c r="AL439" s="23"/>
      <c r="AM439" s="23">
        <f t="shared" si="31"/>
        <v>605000</v>
      </c>
      <c r="AN439" s="23"/>
      <c r="AO439" s="23"/>
      <c r="AP439" s="23">
        <f t="shared" si="31"/>
        <v>605000</v>
      </c>
    </row>
    <row r="440" spans="1:42" ht="38.25">
      <c r="A440" s="9" t="s">
        <v>134</v>
      </c>
      <c r="B440" s="63" t="s">
        <v>134</v>
      </c>
      <c r="C440" s="48" t="s">
        <v>7</v>
      </c>
      <c r="D440" s="49">
        <v>4</v>
      </c>
      <c r="E440" s="49">
        <v>11</v>
      </c>
      <c r="F440" s="49">
        <v>1</v>
      </c>
      <c r="G440" s="49">
        <v>902</v>
      </c>
      <c r="H440" s="49">
        <v>12060</v>
      </c>
      <c r="I440" s="49">
        <v>81130</v>
      </c>
      <c r="J440" s="64">
        <v>244</v>
      </c>
      <c r="K440" s="23">
        <v>350000</v>
      </c>
      <c r="L440" s="23"/>
      <c r="M440" s="23"/>
      <c r="N440" s="23"/>
      <c r="O440" s="23">
        <v>64416</v>
      </c>
      <c r="P440" s="23"/>
      <c r="Q440" s="23">
        <v>178355</v>
      </c>
      <c r="R440" s="23"/>
      <c r="S440" s="23"/>
      <c r="T440" s="23">
        <v>6800</v>
      </c>
      <c r="U440" s="23"/>
      <c r="V440" s="23">
        <v>141956</v>
      </c>
      <c r="W440" s="23"/>
      <c r="X440" s="23"/>
      <c r="Y440" s="23"/>
      <c r="Z440" s="23"/>
      <c r="AA440" s="23"/>
      <c r="AB440" s="23"/>
      <c r="AC440" s="23">
        <v>6578.42</v>
      </c>
      <c r="AD440" s="23"/>
      <c r="AE440" s="23">
        <v>59972.08</v>
      </c>
      <c r="AF440" s="23"/>
      <c r="AG440" s="23"/>
      <c r="AH440" s="23">
        <f>605000+AC440+AE440</f>
        <v>671550.5</v>
      </c>
      <c r="AI440" s="23"/>
      <c r="AJ440" s="23"/>
      <c r="AK440" s="23"/>
      <c r="AL440" s="23"/>
      <c r="AM440" s="23">
        <v>605000</v>
      </c>
      <c r="AN440" s="23"/>
      <c r="AO440" s="23"/>
      <c r="AP440" s="23">
        <v>605000</v>
      </c>
    </row>
    <row r="441" spans="1:42" ht="25.5">
      <c r="A441" s="6" t="s">
        <v>52</v>
      </c>
      <c r="B441" s="51" t="s">
        <v>52</v>
      </c>
      <c r="C441" s="60" t="s">
        <v>7</v>
      </c>
      <c r="D441" s="52">
        <v>4</v>
      </c>
      <c r="E441" s="52">
        <v>11</v>
      </c>
      <c r="F441" s="52">
        <v>1</v>
      </c>
      <c r="G441" s="52">
        <v>921</v>
      </c>
      <c r="H441" s="52"/>
      <c r="I441" s="52"/>
      <c r="J441" s="53"/>
      <c r="K441" s="24">
        <f>K442</f>
        <v>916478.6299999999</v>
      </c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>
        <f>AH442</f>
        <v>921400.08</v>
      </c>
      <c r="AI441" s="24"/>
      <c r="AJ441" s="24"/>
      <c r="AK441" s="24"/>
      <c r="AL441" s="24"/>
      <c r="AM441" s="24">
        <f aca="true" t="shared" si="32" ref="AM441:AP444">AM442</f>
        <v>921400.08</v>
      </c>
      <c r="AN441" s="24"/>
      <c r="AO441" s="24"/>
      <c r="AP441" s="24">
        <f t="shared" si="32"/>
        <v>921400.08</v>
      </c>
    </row>
    <row r="442" spans="1:42" s="3" customFormat="1" ht="88.5" customHeight="1">
      <c r="A442" s="14" t="s">
        <v>144</v>
      </c>
      <c r="B442" s="59" t="s">
        <v>306</v>
      </c>
      <c r="C442" s="60" t="s">
        <v>7</v>
      </c>
      <c r="D442" s="52">
        <v>4</v>
      </c>
      <c r="E442" s="52">
        <v>11</v>
      </c>
      <c r="F442" s="52">
        <v>1</v>
      </c>
      <c r="G442" s="52">
        <v>921</v>
      </c>
      <c r="H442" s="52">
        <v>11230</v>
      </c>
      <c r="I442" s="52">
        <v>81180</v>
      </c>
      <c r="J442" s="53"/>
      <c r="K442" s="24">
        <f>K443</f>
        <v>916478.6299999999</v>
      </c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>
        <f>AH443</f>
        <v>921400.08</v>
      </c>
      <c r="AI442" s="24"/>
      <c r="AJ442" s="24"/>
      <c r="AK442" s="24"/>
      <c r="AL442" s="24"/>
      <c r="AM442" s="24">
        <f t="shared" si="32"/>
        <v>921400.08</v>
      </c>
      <c r="AN442" s="24"/>
      <c r="AO442" s="24"/>
      <c r="AP442" s="24">
        <f t="shared" si="32"/>
        <v>921400.08</v>
      </c>
    </row>
    <row r="443" spans="1:42" ht="38.25">
      <c r="A443" s="9" t="s">
        <v>66</v>
      </c>
      <c r="B443" s="63" t="s">
        <v>66</v>
      </c>
      <c r="C443" s="48" t="s">
        <v>7</v>
      </c>
      <c r="D443" s="49">
        <v>4</v>
      </c>
      <c r="E443" s="49">
        <v>11</v>
      </c>
      <c r="F443" s="49">
        <v>1</v>
      </c>
      <c r="G443" s="49">
        <v>921</v>
      </c>
      <c r="H443" s="49">
        <v>11230</v>
      </c>
      <c r="I443" s="49">
        <v>81180</v>
      </c>
      <c r="J443" s="64">
        <v>600</v>
      </c>
      <c r="K443" s="23">
        <f>K444</f>
        <v>916478.6299999999</v>
      </c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>
        <f>AH444</f>
        <v>921400.08</v>
      </c>
      <c r="AI443" s="23"/>
      <c r="AJ443" s="23"/>
      <c r="AK443" s="23"/>
      <c r="AL443" s="23"/>
      <c r="AM443" s="23">
        <f t="shared" si="32"/>
        <v>921400.08</v>
      </c>
      <c r="AN443" s="23"/>
      <c r="AO443" s="23"/>
      <c r="AP443" s="23">
        <f t="shared" si="32"/>
        <v>921400.08</v>
      </c>
    </row>
    <row r="444" spans="1:42" ht="12.75">
      <c r="A444" s="9" t="s">
        <v>49</v>
      </c>
      <c r="B444" s="63" t="s">
        <v>49</v>
      </c>
      <c r="C444" s="48" t="s">
        <v>7</v>
      </c>
      <c r="D444" s="49">
        <v>4</v>
      </c>
      <c r="E444" s="49">
        <v>11</v>
      </c>
      <c r="F444" s="49">
        <v>1</v>
      </c>
      <c r="G444" s="49">
        <v>921</v>
      </c>
      <c r="H444" s="49">
        <v>11230</v>
      </c>
      <c r="I444" s="49">
        <v>81180</v>
      </c>
      <c r="J444" s="64">
        <v>610</v>
      </c>
      <c r="K444" s="23">
        <f>K445</f>
        <v>916478.6299999999</v>
      </c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>
        <f>AH445</f>
        <v>921400.08</v>
      </c>
      <c r="AI444" s="23"/>
      <c r="AJ444" s="23"/>
      <c r="AK444" s="23"/>
      <c r="AL444" s="23"/>
      <c r="AM444" s="23">
        <f t="shared" si="32"/>
        <v>921400.08</v>
      </c>
      <c r="AN444" s="23"/>
      <c r="AO444" s="23"/>
      <c r="AP444" s="23">
        <f t="shared" si="32"/>
        <v>921400.08</v>
      </c>
    </row>
    <row r="445" spans="1:42" ht="25.5">
      <c r="A445" s="9" t="s">
        <v>81</v>
      </c>
      <c r="B445" s="63" t="s">
        <v>81</v>
      </c>
      <c r="C445" s="48" t="s">
        <v>7</v>
      </c>
      <c r="D445" s="49">
        <v>4</v>
      </c>
      <c r="E445" s="49">
        <v>11</v>
      </c>
      <c r="F445" s="49">
        <v>1</v>
      </c>
      <c r="G445" s="49">
        <v>921</v>
      </c>
      <c r="H445" s="49">
        <v>11230</v>
      </c>
      <c r="I445" s="49">
        <v>81180</v>
      </c>
      <c r="J445" s="64">
        <v>612</v>
      </c>
      <c r="K445" s="23">
        <f>331895.04+453214.79+131368.8</f>
        <v>916478.6299999999</v>
      </c>
      <c r="L445" s="23"/>
      <c r="M445" s="23"/>
      <c r="N445" s="23"/>
      <c r="O445" s="23">
        <v>4921.45</v>
      </c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>
        <v>0</v>
      </c>
      <c r="AB445" s="23"/>
      <c r="AC445" s="23"/>
      <c r="AD445" s="23">
        <v>0</v>
      </c>
      <c r="AE445" s="23">
        <v>0</v>
      </c>
      <c r="AF445" s="23"/>
      <c r="AG445" s="23"/>
      <c r="AH445" s="23">
        <f>921400.08+AA445+AD445+AE445</f>
        <v>921400.08</v>
      </c>
      <c r="AI445" s="23"/>
      <c r="AJ445" s="23"/>
      <c r="AK445" s="23"/>
      <c r="AL445" s="23"/>
      <c r="AM445" s="23">
        <v>921400.08</v>
      </c>
      <c r="AN445" s="23"/>
      <c r="AO445" s="23"/>
      <c r="AP445" s="23">
        <v>921400.08</v>
      </c>
    </row>
    <row r="446" spans="1:42" ht="51">
      <c r="A446" s="6" t="s">
        <v>90</v>
      </c>
      <c r="B446" s="51" t="s">
        <v>90</v>
      </c>
      <c r="C446" s="52" t="s">
        <v>70</v>
      </c>
      <c r="D446" s="52"/>
      <c r="E446" s="52"/>
      <c r="F446" s="52"/>
      <c r="G446" s="52"/>
      <c r="H446" s="52"/>
      <c r="I446" s="52"/>
      <c r="J446" s="53"/>
      <c r="K446" s="24">
        <f>K447</f>
        <v>8989248.55</v>
      </c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>
        <f>AH447</f>
        <v>16896287.7</v>
      </c>
      <c r="AI446" s="24"/>
      <c r="AJ446" s="24"/>
      <c r="AK446" s="24"/>
      <c r="AL446" s="24"/>
      <c r="AM446" s="24">
        <f>AM447</f>
        <v>7657185.53</v>
      </c>
      <c r="AN446" s="24"/>
      <c r="AO446" s="24"/>
      <c r="AP446" s="24">
        <f>AP447</f>
        <v>7657185.53</v>
      </c>
    </row>
    <row r="447" spans="1:42" ht="60" customHeight="1">
      <c r="A447" s="6" t="s">
        <v>172</v>
      </c>
      <c r="B447" s="51" t="s">
        <v>172</v>
      </c>
      <c r="C447" s="52" t="s">
        <v>70</v>
      </c>
      <c r="D447" s="52">
        <v>0</v>
      </c>
      <c r="E447" s="52">
        <v>11</v>
      </c>
      <c r="F447" s="52"/>
      <c r="G447" s="52"/>
      <c r="H447" s="52"/>
      <c r="I447" s="52"/>
      <c r="J447" s="53"/>
      <c r="K447" s="24">
        <f>K448</f>
        <v>8989248.55</v>
      </c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>
        <f>AH448</f>
        <v>16896287.7</v>
      </c>
      <c r="AI447" s="24"/>
      <c r="AJ447" s="24"/>
      <c r="AK447" s="24"/>
      <c r="AL447" s="24"/>
      <c r="AM447" s="24">
        <f>AM448</f>
        <v>7657185.53</v>
      </c>
      <c r="AN447" s="24"/>
      <c r="AO447" s="24"/>
      <c r="AP447" s="24">
        <f>AP448</f>
        <v>7657185.53</v>
      </c>
    </row>
    <row r="448" spans="1:42" ht="25.5">
      <c r="A448" s="6" t="s">
        <v>51</v>
      </c>
      <c r="B448" s="51" t="s">
        <v>51</v>
      </c>
      <c r="C448" s="52" t="s">
        <v>70</v>
      </c>
      <c r="D448" s="52">
        <v>0</v>
      </c>
      <c r="E448" s="52">
        <v>11</v>
      </c>
      <c r="F448" s="52">
        <v>1</v>
      </c>
      <c r="G448" s="52">
        <v>903</v>
      </c>
      <c r="H448" s="52"/>
      <c r="I448" s="52"/>
      <c r="J448" s="53"/>
      <c r="K448" s="24">
        <f>K449+K467+K463</f>
        <v>8989248.55</v>
      </c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>
        <f>AH449+AH467+AH463+AH474</f>
        <v>16896287.7</v>
      </c>
      <c r="AI448" s="24"/>
      <c r="AJ448" s="24"/>
      <c r="AK448" s="24"/>
      <c r="AL448" s="24"/>
      <c r="AM448" s="24">
        <f>AM449+AM467+AM463+AM474</f>
        <v>7657185.53</v>
      </c>
      <c r="AN448" s="24"/>
      <c r="AO448" s="24"/>
      <c r="AP448" s="24">
        <f>AP449+AP467+AP463+AP474</f>
        <v>7657185.53</v>
      </c>
    </row>
    <row r="449" spans="1:42" s="3" customFormat="1" ht="38.25">
      <c r="A449" s="11" t="s">
        <v>58</v>
      </c>
      <c r="B449" s="59" t="s">
        <v>58</v>
      </c>
      <c r="C449" s="52" t="s">
        <v>70</v>
      </c>
      <c r="D449" s="52">
        <v>0</v>
      </c>
      <c r="E449" s="52">
        <v>11</v>
      </c>
      <c r="F449" s="52">
        <v>1</v>
      </c>
      <c r="G449" s="52">
        <v>903</v>
      </c>
      <c r="H449" s="52">
        <v>10040</v>
      </c>
      <c r="I449" s="52">
        <v>80040</v>
      </c>
      <c r="J449" s="57"/>
      <c r="K449" s="24">
        <f>K450+K455+K458</f>
        <v>6600248.550000001</v>
      </c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24">
        <f>AH450+AH455+AH458</f>
        <v>5946858.53</v>
      </c>
      <c r="AI449" s="24"/>
      <c r="AJ449" s="24"/>
      <c r="AK449" s="24"/>
      <c r="AL449" s="24"/>
      <c r="AM449" s="24">
        <f>AM450+AM455+AM458</f>
        <v>5896858.53</v>
      </c>
      <c r="AN449" s="24"/>
      <c r="AO449" s="24"/>
      <c r="AP449" s="24">
        <f>AP450+AP455+AP458</f>
        <v>5896858.53</v>
      </c>
    </row>
    <row r="450" spans="1:42" ht="76.5">
      <c r="A450" s="5" t="s">
        <v>8</v>
      </c>
      <c r="B450" s="63" t="s">
        <v>8</v>
      </c>
      <c r="C450" s="49" t="s">
        <v>70</v>
      </c>
      <c r="D450" s="49">
        <v>0</v>
      </c>
      <c r="E450" s="49">
        <v>11</v>
      </c>
      <c r="F450" s="49">
        <v>1</v>
      </c>
      <c r="G450" s="49">
        <v>903</v>
      </c>
      <c r="H450" s="49">
        <v>10040</v>
      </c>
      <c r="I450" s="49">
        <v>80040</v>
      </c>
      <c r="J450" s="64" t="s">
        <v>9</v>
      </c>
      <c r="K450" s="23">
        <f>K451</f>
        <v>5079170.4</v>
      </c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>
        <f>AH451</f>
        <v>5308107.38</v>
      </c>
      <c r="AI450" s="23"/>
      <c r="AJ450" s="23"/>
      <c r="AK450" s="23"/>
      <c r="AL450" s="23"/>
      <c r="AM450" s="23">
        <f>AM451</f>
        <v>5308107.38</v>
      </c>
      <c r="AN450" s="23"/>
      <c r="AO450" s="23"/>
      <c r="AP450" s="23">
        <f>AP451</f>
        <v>5308107.38</v>
      </c>
    </row>
    <row r="451" spans="1:42" ht="38.25">
      <c r="A451" s="5" t="s">
        <v>10</v>
      </c>
      <c r="B451" s="63" t="s">
        <v>10</v>
      </c>
      <c r="C451" s="49" t="s">
        <v>70</v>
      </c>
      <c r="D451" s="49">
        <v>0</v>
      </c>
      <c r="E451" s="49">
        <v>11</v>
      </c>
      <c r="F451" s="49">
        <v>1</v>
      </c>
      <c r="G451" s="49">
        <v>903</v>
      </c>
      <c r="H451" s="49">
        <v>10040</v>
      </c>
      <c r="I451" s="49">
        <v>80040</v>
      </c>
      <c r="J451" s="64" t="s">
        <v>11</v>
      </c>
      <c r="K451" s="23">
        <f>K452+K453+K454</f>
        <v>5079170.4</v>
      </c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>
        <f>AH452+AH453+AH454</f>
        <v>5308107.38</v>
      </c>
      <c r="AI451" s="23"/>
      <c r="AJ451" s="23"/>
      <c r="AK451" s="23"/>
      <c r="AL451" s="23"/>
      <c r="AM451" s="23">
        <f>AM452+AM453+AM454</f>
        <v>5308107.38</v>
      </c>
      <c r="AN451" s="23"/>
      <c r="AO451" s="23"/>
      <c r="AP451" s="23">
        <f>AP452+AP453+AP454</f>
        <v>5308107.38</v>
      </c>
    </row>
    <row r="452" spans="1:42" ht="25.5">
      <c r="A452" s="5" t="s">
        <v>131</v>
      </c>
      <c r="B452" s="63" t="s">
        <v>131</v>
      </c>
      <c r="C452" s="49" t="s">
        <v>70</v>
      </c>
      <c r="D452" s="49">
        <v>0</v>
      </c>
      <c r="E452" s="49">
        <v>11</v>
      </c>
      <c r="F452" s="49">
        <v>1</v>
      </c>
      <c r="G452" s="49">
        <v>903</v>
      </c>
      <c r="H452" s="49">
        <v>10040</v>
      </c>
      <c r="I452" s="49">
        <v>80040</v>
      </c>
      <c r="J452" s="64">
        <v>121</v>
      </c>
      <c r="K452" s="23">
        <v>3772212.29</v>
      </c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>
        <v>3948047.15</v>
      </c>
      <c r="AI452" s="23"/>
      <c r="AJ452" s="23"/>
      <c r="AK452" s="23"/>
      <c r="AL452" s="23"/>
      <c r="AM452" s="23">
        <v>3948047.15</v>
      </c>
      <c r="AN452" s="23"/>
      <c r="AO452" s="23"/>
      <c r="AP452" s="23">
        <v>3948047.15</v>
      </c>
    </row>
    <row r="453" spans="1:42" ht="51">
      <c r="A453" s="5" t="s">
        <v>57</v>
      </c>
      <c r="B453" s="63" t="s">
        <v>57</v>
      </c>
      <c r="C453" s="49" t="s">
        <v>70</v>
      </c>
      <c r="D453" s="49">
        <v>0</v>
      </c>
      <c r="E453" s="49">
        <v>11</v>
      </c>
      <c r="F453" s="49">
        <v>1</v>
      </c>
      <c r="G453" s="49">
        <v>903</v>
      </c>
      <c r="H453" s="49">
        <v>10040</v>
      </c>
      <c r="I453" s="49">
        <v>80040</v>
      </c>
      <c r="J453" s="64">
        <v>122</v>
      </c>
      <c r="K453" s="23">
        <v>130000</v>
      </c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>
        <v>130000</v>
      </c>
      <c r="AI453" s="23"/>
      <c r="AJ453" s="23"/>
      <c r="AK453" s="23"/>
      <c r="AL453" s="23"/>
      <c r="AM453" s="23">
        <v>130000</v>
      </c>
      <c r="AN453" s="23"/>
      <c r="AO453" s="23"/>
      <c r="AP453" s="23">
        <v>130000</v>
      </c>
    </row>
    <row r="454" spans="1:42" ht="63.75">
      <c r="A454" s="5" t="s">
        <v>132</v>
      </c>
      <c r="B454" s="63" t="s">
        <v>132</v>
      </c>
      <c r="C454" s="49" t="s">
        <v>70</v>
      </c>
      <c r="D454" s="49">
        <v>0</v>
      </c>
      <c r="E454" s="49">
        <v>11</v>
      </c>
      <c r="F454" s="49">
        <v>1</v>
      </c>
      <c r="G454" s="49">
        <v>903</v>
      </c>
      <c r="H454" s="49">
        <v>10040</v>
      </c>
      <c r="I454" s="49">
        <v>80040</v>
      </c>
      <c r="J454" s="64">
        <v>129</v>
      </c>
      <c r="K454" s="23">
        <v>1176958.11</v>
      </c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>
        <v>1230060.23</v>
      </c>
      <c r="AI454" s="23"/>
      <c r="AJ454" s="23"/>
      <c r="AK454" s="23"/>
      <c r="AL454" s="23"/>
      <c r="AM454" s="23">
        <v>1230060.23</v>
      </c>
      <c r="AN454" s="23"/>
      <c r="AO454" s="23"/>
      <c r="AP454" s="23">
        <v>1230060.23</v>
      </c>
    </row>
    <row r="455" spans="1:42" ht="38.25">
      <c r="A455" s="5" t="s">
        <v>133</v>
      </c>
      <c r="B455" s="63" t="s">
        <v>133</v>
      </c>
      <c r="C455" s="49" t="s">
        <v>70</v>
      </c>
      <c r="D455" s="49">
        <v>0</v>
      </c>
      <c r="E455" s="49">
        <v>11</v>
      </c>
      <c r="F455" s="49">
        <v>1</v>
      </c>
      <c r="G455" s="49">
        <v>903</v>
      </c>
      <c r="H455" s="49">
        <v>10040</v>
      </c>
      <c r="I455" s="49">
        <v>80040</v>
      </c>
      <c r="J455" s="64">
        <v>200</v>
      </c>
      <c r="K455" s="23">
        <f>K456</f>
        <v>588751.15</v>
      </c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>
        <f>AH456</f>
        <v>638751.15</v>
      </c>
      <c r="AI455" s="23"/>
      <c r="AJ455" s="23"/>
      <c r="AK455" s="23"/>
      <c r="AL455" s="23"/>
      <c r="AM455" s="23">
        <f>AM456</f>
        <v>588751.15</v>
      </c>
      <c r="AN455" s="23"/>
      <c r="AO455" s="23"/>
      <c r="AP455" s="23">
        <f>AP456</f>
        <v>588751.15</v>
      </c>
    </row>
    <row r="456" spans="1:42" ht="42.75" customHeight="1">
      <c r="A456" s="5" t="s">
        <v>13</v>
      </c>
      <c r="B456" s="63" t="s">
        <v>13</v>
      </c>
      <c r="C456" s="49" t="s">
        <v>70</v>
      </c>
      <c r="D456" s="49">
        <v>0</v>
      </c>
      <c r="E456" s="49">
        <v>11</v>
      </c>
      <c r="F456" s="49">
        <v>1</v>
      </c>
      <c r="G456" s="49">
        <v>903</v>
      </c>
      <c r="H456" s="49">
        <v>10040</v>
      </c>
      <c r="I456" s="49">
        <v>80040</v>
      </c>
      <c r="J456" s="64">
        <v>240</v>
      </c>
      <c r="K456" s="23">
        <f>K457</f>
        <v>588751.15</v>
      </c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>
        <f>AH457</f>
        <v>638751.15</v>
      </c>
      <c r="AI456" s="23"/>
      <c r="AJ456" s="23"/>
      <c r="AK456" s="23"/>
      <c r="AL456" s="23"/>
      <c r="AM456" s="23">
        <f>AM457</f>
        <v>588751.15</v>
      </c>
      <c r="AN456" s="23"/>
      <c r="AO456" s="23"/>
      <c r="AP456" s="23">
        <f>AP457</f>
        <v>588751.15</v>
      </c>
    </row>
    <row r="457" spans="1:42" ht="38.25">
      <c r="A457" s="9" t="s">
        <v>134</v>
      </c>
      <c r="B457" s="63" t="s">
        <v>134</v>
      </c>
      <c r="C457" s="49" t="s">
        <v>70</v>
      </c>
      <c r="D457" s="49">
        <v>0</v>
      </c>
      <c r="E457" s="49">
        <v>11</v>
      </c>
      <c r="F457" s="49">
        <v>1</v>
      </c>
      <c r="G457" s="49">
        <v>903</v>
      </c>
      <c r="H457" s="49">
        <v>10040</v>
      </c>
      <c r="I457" s="49">
        <v>80040</v>
      </c>
      <c r="J457" s="64">
        <v>244</v>
      </c>
      <c r="K457" s="23">
        <v>588751.15</v>
      </c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>
        <v>50000</v>
      </c>
      <c r="AH457" s="23">
        <f>588751.15+AG457</f>
        <v>638751.15</v>
      </c>
      <c r="AI457" s="23"/>
      <c r="AJ457" s="23"/>
      <c r="AK457" s="23"/>
      <c r="AL457" s="23"/>
      <c r="AM457" s="23">
        <v>588751.15</v>
      </c>
      <c r="AN457" s="23"/>
      <c r="AO457" s="23"/>
      <c r="AP457" s="23">
        <v>588751.15</v>
      </c>
    </row>
    <row r="458" spans="1:42" ht="12.75" hidden="1">
      <c r="A458" s="5" t="s">
        <v>15</v>
      </c>
      <c r="B458" s="63" t="s">
        <v>15</v>
      </c>
      <c r="C458" s="49" t="s">
        <v>70</v>
      </c>
      <c r="D458" s="49">
        <v>0</v>
      </c>
      <c r="E458" s="49">
        <v>11</v>
      </c>
      <c r="F458" s="49">
        <v>1</v>
      </c>
      <c r="G458" s="49">
        <v>903</v>
      </c>
      <c r="H458" s="49">
        <v>10040</v>
      </c>
      <c r="I458" s="49">
        <v>80040</v>
      </c>
      <c r="J458" s="64">
        <v>800</v>
      </c>
      <c r="K458" s="23">
        <f>K459</f>
        <v>932327</v>
      </c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>
        <f>AH459</f>
        <v>0</v>
      </c>
      <c r="AI458" s="23"/>
      <c r="AJ458" s="23"/>
      <c r="AK458" s="23"/>
      <c r="AL458" s="23"/>
      <c r="AM458" s="23">
        <f>AM459</f>
        <v>0</v>
      </c>
      <c r="AN458" s="23"/>
      <c r="AO458" s="23"/>
      <c r="AP458" s="23">
        <f>AP459</f>
        <v>0</v>
      </c>
    </row>
    <row r="459" spans="1:42" ht="12.75" hidden="1">
      <c r="A459" s="5" t="s">
        <v>42</v>
      </c>
      <c r="B459" s="63" t="s">
        <v>42</v>
      </c>
      <c r="C459" s="49" t="s">
        <v>70</v>
      </c>
      <c r="D459" s="49">
        <v>0</v>
      </c>
      <c r="E459" s="49">
        <v>11</v>
      </c>
      <c r="F459" s="49">
        <v>1</v>
      </c>
      <c r="G459" s="49">
        <v>903</v>
      </c>
      <c r="H459" s="49">
        <v>10040</v>
      </c>
      <c r="I459" s="49">
        <v>80040</v>
      </c>
      <c r="J459" s="64">
        <v>850</v>
      </c>
      <c r="K459" s="23">
        <f>K460+K461+K462</f>
        <v>932327</v>
      </c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>
        <f>AH460+AH461+AH462</f>
        <v>0</v>
      </c>
      <c r="AI459" s="23"/>
      <c r="AJ459" s="23"/>
      <c r="AK459" s="23"/>
      <c r="AL459" s="23"/>
      <c r="AM459" s="23">
        <f>AM460+AM461+AM462</f>
        <v>0</v>
      </c>
      <c r="AN459" s="23"/>
      <c r="AO459" s="23"/>
      <c r="AP459" s="23">
        <f>AP460+AP461+AP462</f>
        <v>0</v>
      </c>
    </row>
    <row r="460" spans="1:42" ht="25.5" hidden="1">
      <c r="A460" s="5" t="s">
        <v>17</v>
      </c>
      <c r="B460" s="63" t="s">
        <v>17</v>
      </c>
      <c r="C460" s="49" t="s">
        <v>70</v>
      </c>
      <c r="D460" s="49">
        <v>0</v>
      </c>
      <c r="E460" s="49">
        <v>11</v>
      </c>
      <c r="F460" s="49">
        <v>1</v>
      </c>
      <c r="G460" s="49">
        <v>903</v>
      </c>
      <c r="H460" s="49">
        <v>10040</v>
      </c>
      <c r="I460" s="49">
        <v>80040</v>
      </c>
      <c r="J460" s="64">
        <v>851</v>
      </c>
      <c r="K460" s="23">
        <v>930127</v>
      </c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>
        <v>0</v>
      </c>
      <c r="AI460" s="23"/>
      <c r="AJ460" s="23"/>
      <c r="AK460" s="23"/>
      <c r="AL460" s="23"/>
      <c r="AM460" s="23">
        <v>0</v>
      </c>
      <c r="AN460" s="23"/>
      <c r="AO460" s="23"/>
      <c r="AP460" s="23">
        <v>0</v>
      </c>
    </row>
    <row r="461" spans="1:42" ht="12.75" hidden="1">
      <c r="A461" s="5" t="s">
        <v>137</v>
      </c>
      <c r="B461" s="63" t="s">
        <v>137</v>
      </c>
      <c r="C461" s="49" t="s">
        <v>70</v>
      </c>
      <c r="D461" s="49">
        <v>0</v>
      </c>
      <c r="E461" s="49">
        <v>11</v>
      </c>
      <c r="F461" s="49">
        <v>1</v>
      </c>
      <c r="G461" s="49">
        <v>903</v>
      </c>
      <c r="H461" s="49">
        <v>10040</v>
      </c>
      <c r="I461" s="49">
        <v>80040</v>
      </c>
      <c r="J461" s="64">
        <v>852</v>
      </c>
      <c r="K461" s="23">
        <v>2200</v>
      </c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>
        <v>0</v>
      </c>
      <c r="AI461" s="23"/>
      <c r="AJ461" s="23"/>
      <c r="AK461" s="23"/>
      <c r="AL461" s="23"/>
      <c r="AM461" s="23">
        <v>0</v>
      </c>
      <c r="AN461" s="23"/>
      <c r="AO461" s="23"/>
      <c r="AP461" s="23">
        <v>0</v>
      </c>
    </row>
    <row r="462" spans="1:42" ht="12.75" hidden="1">
      <c r="A462" s="5" t="s">
        <v>215</v>
      </c>
      <c r="B462" s="63" t="s">
        <v>215</v>
      </c>
      <c r="C462" s="49" t="s">
        <v>70</v>
      </c>
      <c r="D462" s="49">
        <v>0</v>
      </c>
      <c r="E462" s="49">
        <v>11</v>
      </c>
      <c r="F462" s="49">
        <v>1</v>
      </c>
      <c r="G462" s="49">
        <v>903</v>
      </c>
      <c r="H462" s="49">
        <v>10040</v>
      </c>
      <c r="I462" s="49">
        <v>10040</v>
      </c>
      <c r="J462" s="64">
        <v>853</v>
      </c>
      <c r="K462" s="23">
        <v>0</v>
      </c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>
        <v>0</v>
      </c>
      <c r="AI462" s="23"/>
      <c r="AJ462" s="23"/>
      <c r="AK462" s="23"/>
      <c r="AL462" s="23"/>
      <c r="AM462" s="23">
        <v>0</v>
      </c>
      <c r="AN462" s="23"/>
      <c r="AO462" s="23"/>
      <c r="AP462" s="23">
        <v>0</v>
      </c>
    </row>
    <row r="463" spans="1:42" s="21" customFormat="1" ht="38.25">
      <c r="A463" s="38" t="s">
        <v>228</v>
      </c>
      <c r="B463" s="59" t="s">
        <v>228</v>
      </c>
      <c r="C463" s="52" t="s">
        <v>70</v>
      </c>
      <c r="D463" s="52">
        <v>0</v>
      </c>
      <c r="E463" s="52">
        <v>11</v>
      </c>
      <c r="F463" s="52">
        <v>1</v>
      </c>
      <c r="G463" s="52">
        <v>903</v>
      </c>
      <c r="H463" s="52">
        <v>10042</v>
      </c>
      <c r="I463" s="52">
        <v>80070</v>
      </c>
      <c r="J463" s="57"/>
      <c r="K463" s="24">
        <f>K464</f>
        <v>39000</v>
      </c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24">
        <f>AH464</f>
        <v>66000</v>
      </c>
      <c r="AI463" s="24"/>
      <c r="AJ463" s="24"/>
      <c r="AK463" s="24"/>
      <c r="AL463" s="24"/>
      <c r="AM463" s="24">
        <f>AM464</f>
        <v>39000</v>
      </c>
      <c r="AN463" s="24"/>
      <c r="AO463" s="24"/>
      <c r="AP463" s="24">
        <f>AP464</f>
        <v>39000</v>
      </c>
    </row>
    <row r="464" spans="1:42" ht="38.25">
      <c r="A464" s="5" t="s">
        <v>133</v>
      </c>
      <c r="B464" s="63" t="s">
        <v>133</v>
      </c>
      <c r="C464" s="49" t="s">
        <v>70</v>
      </c>
      <c r="D464" s="49">
        <v>0</v>
      </c>
      <c r="E464" s="49">
        <v>11</v>
      </c>
      <c r="F464" s="49">
        <v>1</v>
      </c>
      <c r="G464" s="49">
        <v>903</v>
      </c>
      <c r="H464" s="49">
        <v>10042</v>
      </c>
      <c r="I464" s="49">
        <v>80070</v>
      </c>
      <c r="J464" s="64" t="s">
        <v>12</v>
      </c>
      <c r="K464" s="23">
        <f>K465</f>
        <v>39000</v>
      </c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>
        <f>AH465</f>
        <v>66000</v>
      </c>
      <c r="AI464" s="23"/>
      <c r="AJ464" s="23"/>
      <c r="AK464" s="23"/>
      <c r="AL464" s="23"/>
      <c r="AM464" s="23">
        <f>AM465</f>
        <v>39000</v>
      </c>
      <c r="AN464" s="23"/>
      <c r="AO464" s="23"/>
      <c r="AP464" s="23">
        <f>AP465</f>
        <v>39000</v>
      </c>
    </row>
    <row r="465" spans="1:42" ht="38.25">
      <c r="A465" s="5" t="s">
        <v>13</v>
      </c>
      <c r="B465" s="63" t="s">
        <v>13</v>
      </c>
      <c r="C465" s="49" t="s">
        <v>70</v>
      </c>
      <c r="D465" s="49">
        <v>0</v>
      </c>
      <c r="E465" s="49">
        <v>11</v>
      </c>
      <c r="F465" s="49">
        <v>1</v>
      </c>
      <c r="G465" s="49">
        <v>903</v>
      </c>
      <c r="H465" s="49">
        <v>10042</v>
      </c>
      <c r="I465" s="49">
        <v>80070</v>
      </c>
      <c r="J465" s="64" t="s">
        <v>14</v>
      </c>
      <c r="K465" s="23">
        <f>K466</f>
        <v>39000</v>
      </c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>
        <f>AH466</f>
        <v>66000</v>
      </c>
      <c r="AI465" s="23"/>
      <c r="AJ465" s="23"/>
      <c r="AK465" s="23"/>
      <c r="AL465" s="23"/>
      <c r="AM465" s="23">
        <f>AM466</f>
        <v>39000</v>
      </c>
      <c r="AN465" s="23"/>
      <c r="AO465" s="23"/>
      <c r="AP465" s="23">
        <f>AP466</f>
        <v>39000</v>
      </c>
    </row>
    <row r="466" spans="1:42" ht="38.25">
      <c r="A466" s="9" t="s">
        <v>134</v>
      </c>
      <c r="B466" s="63" t="s">
        <v>134</v>
      </c>
      <c r="C466" s="49" t="s">
        <v>70</v>
      </c>
      <c r="D466" s="49">
        <v>0</v>
      </c>
      <c r="E466" s="49">
        <v>11</v>
      </c>
      <c r="F466" s="49">
        <v>1</v>
      </c>
      <c r="G466" s="49">
        <v>903</v>
      </c>
      <c r="H466" s="49">
        <v>10042</v>
      </c>
      <c r="I466" s="49">
        <v>80070</v>
      </c>
      <c r="J466" s="64">
        <v>244</v>
      </c>
      <c r="K466" s="23">
        <v>39000</v>
      </c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 t="s">
        <v>268</v>
      </c>
      <c r="Z466" s="23"/>
      <c r="AA466" s="23"/>
      <c r="AB466" s="23"/>
      <c r="AC466" s="23"/>
      <c r="AD466" s="23"/>
      <c r="AE466" s="23">
        <v>27000</v>
      </c>
      <c r="AF466" s="23"/>
      <c r="AG466" s="23"/>
      <c r="AH466" s="23">
        <f>39000+AE466</f>
        <v>66000</v>
      </c>
      <c r="AI466" s="23"/>
      <c r="AJ466" s="23"/>
      <c r="AK466" s="23"/>
      <c r="AL466" s="23"/>
      <c r="AM466" s="23">
        <v>39000</v>
      </c>
      <c r="AN466" s="23"/>
      <c r="AO466" s="23"/>
      <c r="AP466" s="23">
        <v>39000</v>
      </c>
    </row>
    <row r="467" spans="1:42" s="21" customFormat="1" ht="42.75" customHeight="1">
      <c r="A467" s="41" t="s">
        <v>63</v>
      </c>
      <c r="B467" s="59" t="s">
        <v>300</v>
      </c>
      <c r="C467" s="52" t="s">
        <v>70</v>
      </c>
      <c r="D467" s="52">
        <v>0</v>
      </c>
      <c r="E467" s="52">
        <v>11</v>
      </c>
      <c r="F467" s="52">
        <v>1</v>
      </c>
      <c r="G467" s="52">
        <v>903</v>
      </c>
      <c r="H467" s="52">
        <v>13000</v>
      </c>
      <c r="I467" s="52">
        <v>80900</v>
      </c>
      <c r="J467" s="57"/>
      <c r="K467" s="24">
        <f>K468+K471</f>
        <v>2350000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24">
        <f>AH468+AH471</f>
        <v>9951102.17</v>
      </c>
      <c r="AI467" s="24"/>
      <c r="AJ467" s="24"/>
      <c r="AK467" s="24"/>
      <c r="AL467" s="24"/>
      <c r="AM467" s="24">
        <f>AM468+AM471</f>
        <v>789000</v>
      </c>
      <c r="AN467" s="24"/>
      <c r="AO467" s="24"/>
      <c r="AP467" s="24">
        <f>AP468+AP471</f>
        <v>789000</v>
      </c>
    </row>
    <row r="468" spans="1:42" ht="38.25">
      <c r="A468" s="5" t="s">
        <v>133</v>
      </c>
      <c r="B468" s="63" t="s">
        <v>133</v>
      </c>
      <c r="C468" s="49" t="s">
        <v>70</v>
      </c>
      <c r="D468" s="49">
        <v>0</v>
      </c>
      <c r="E468" s="49">
        <v>11</v>
      </c>
      <c r="F468" s="49">
        <v>1</v>
      </c>
      <c r="G468" s="49">
        <v>903</v>
      </c>
      <c r="H468" s="49">
        <v>13000</v>
      </c>
      <c r="I468" s="49">
        <v>80900</v>
      </c>
      <c r="J468" s="64" t="s">
        <v>12</v>
      </c>
      <c r="K468" s="23">
        <f>K469</f>
        <v>2350000</v>
      </c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>
        <f>AH469</f>
        <v>1386248</v>
      </c>
      <c r="AI468" s="23"/>
      <c r="AJ468" s="23"/>
      <c r="AK468" s="23"/>
      <c r="AL468" s="23"/>
      <c r="AM468" s="23">
        <f>AM469</f>
        <v>789000</v>
      </c>
      <c r="AN468" s="23"/>
      <c r="AO468" s="23"/>
      <c r="AP468" s="23">
        <f>AP469</f>
        <v>789000</v>
      </c>
    </row>
    <row r="469" spans="1:42" ht="38.25">
      <c r="A469" s="5" t="s">
        <v>13</v>
      </c>
      <c r="B469" s="63" t="s">
        <v>13</v>
      </c>
      <c r="C469" s="49" t="s">
        <v>70</v>
      </c>
      <c r="D469" s="49">
        <v>0</v>
      </c>
      <c r="E469" s="49">
        <v>11</v>
      </c>
      <c r="F469" s="49">
        <v>1</v>
      </c>
      <c r="G469" s="49">
        <v>903</v>
      </c>
      <c r="H469" s="49">
        <v>13000</v>
      </c>
      <c r="I469" s="49">
        <v>80900</v>
      </c>
      <c r="J469" s="64" t="s">
        <v>14</v>
      </c>
      <c r="K469" s="23">
        <f>K470</f>
        <v>2350000</v>
      </c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>
        <f>AH470</f>
        <v>1386248</v>
      </c>
      <c r="AI469" s="23"/>
      <c r="AJ469" s="23"/>
      <c r="AK469" s="23"/>
      <c r="AL469" s="23"/>
      <c r="AM469" s="23">
        <f>AM470</f>
        <v>789000</v>
      </c>
      <c r="AN469" s="23"/>
      <c r="AO469" s="23"/>
      <c r="AP469" s="23">
        <f>AP470</f>
        <v>789000</v>
      </c>
    </row>
    <row r="470" spans="1:42" s="3" customFormat="1" ht="38.25">
      <c r="A470" s="9" t="s">
        <v>134</v>
      </c>
      <c r="B470" s="63" t="s">
        <v>134</v>
      </c>
      <c r="C470" s="49" t="s">
        <v>70</v>
      </c>
      <c r="D470" s="49">
        <v>0</v>
      </c>
      <c r="E470" s="49">
        <v>11</v>
      </c>
      <c r="F470" s="49">
        <v>1</v>
      </c>
      <c r="G470" s="49">
        <v>903</v>
      </c>
      <c r="H470" s="49">
        <v>13000</v>
      </c>
      <c r="I470" s="49">
        <v>80900</v>
      </c>
      <c r="J470" s="64">
        <v>244</v>
      </c>
      <c r="K470" s="23">
        <v>2350000</v>
      </c>
      <c r="L470" s="23">
        <v>1500000</v>
      </c>
      <c r="M470" s="23"/>
      <c r="N470" s="23">
        <v>200000</v>
      </c>
      <c r="O470" s="23">
        <v>-111860.13</v>
      </c>
      <c r="P470" s="23"/>
      <c r="Q470" s="23">
        <v>-500000</v>
      </c>
      <c r="R470" s="23"/>
      <c r="S470" s="23"/>
      <c r="T470" s="23"/>
      <c r="U470" s="23"/>
      <c r="V470" s="23">
        <v>-730060</v>
      </c>
      <c r="W470" s="23"/>
      <c r="X470" s="23"/>
      <c r="Y470" s="23">
        <v>-0.17</v>
      </c>
      <c r="Z470" s="23"/>
      <c r="AA470" s="23"/>
      <c r="AB470" s="23"/>
      <c r="AC470" s="23"/>
      <c r="AD470" s="23"/>
      <c r="AE470" s="23">
        <v>-27000</v>
      </c>
      <c r="AF470" s="23"/>
      <c r="AG470" s="23">
        <v>-586751.83</v>
      </c>
      <c r="AH470" s="23">
        <f>2000000+Y470+AE470+AG470</f>
        <v>1386248</v>
      </c>
      <c r="AI470" s="23"/>
      <c r="AJ470" s="23"/>
      <c r="AK470" s="23"/>
      <c r="AL470" s="23"/>
      <c r="AM470" s="23">
        <v>789000</v>
      </c>
      <c r="AN470" s="23"/>
      <c r="AO470" s="23"/>
      <c r="AP470" s="23">
        <v>789000</v>
      </c>
    </row>
    <row r="471" spans="1:42" ht="12.75">
      <c r="A471" s="5" t="s">
        <v>15</v>
      </c>
      <c r="B471" s="63" t="s">
        <v>15</v>
      </c>
      <c r="C471" s="49" t="s">
        <v>70</v>
      </c>
      <c r="D471" s="49">
        <v>0</v>
      </c>
      <c r="E471" s="49">
        <v>11</v>
      </c>
      <c r="F471" s="49">
        <v>1</v>
      </c>
      <c r="G471" s="49">
        <v>903</v>
      </c>
      <c r="H471" s="49">
        <v>13000</v>
      </c>
      <c r="I471" s="49">
        <v>80900</v>
      </c>
      <c r="J471" s="64">
        <v>800</v>
      </c>
      <c r="K471" s="23">
        <f>K472</f>
        <v>0</v>
      </c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>
        <f>AH472</f>
        <v>8564854.17</v>
      </c>
      <c r="AI471" s="23"/>
      <c r="AJ471" s="23"/>
      <c r="AK471" s="23"/>
      <c r="AL471" s="23"/>
      <c r="AM471" s="23">
        <f>AM472</f>
        <v>0</v>
      </c>
      <c r="AN471" s="23"/>
      <c r="AO471" s="23"/>
      <c r="AP471" s="23">
        <f>AP472</f>
        <v>0</v>
      </c>
    </row>
    <row r="472" spans="1:42" s="3" customFormat="1" ht="12.75">
      <c r="A472" s="5" t="s">
        <v>200</v>
      </c>
      <c r="B472" s="63" t="s">
        <v>200</v>
      </c>
      <c r="C472" s="49" t="s">
        <v>70</v>
      </c>
      <c r="D472" s="49">
        <v>0</v>
      </c>
      <c r="E472" s="49">
        <v>11</v>
      </c>
      <c r="F472" s="49">
        <v>1</v>
      </c>
      <c r="G472" s="49">
        <v>903</v>
      </c>
      <c r="H472" s="49">
        <v>13000</v>
      </c>
      <c r="I472" s="49">
        <v>80900</v>
      </c>
      <c r="J472" s="64">
        <v>830</v>
      </c>
      <c r="K472" s="23">
        <f>K473</f>
        <v>0</v>
      </c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>
        <f>AH473</f>
        <v>8564854.17</v>
      </c>
      <c r="AI472" s="23"/>
      <c r="AJ472" s="23"/>
      <c r="AK472" s="23"/>
      <c r="AL472" s="23"/>
      <c r="AM472" s="23">
        <f>AM473</f>
        <v>0</v>
      </c>
      <c r="AN472" s="23"/>
      <c r="AO472" s="23"/>
      <c r="AP472" s="23">
        <f>AP473</f>
        <v>0</v>
      </c>
    </row>
    <row r="473" spans="1:42" s="3" customFormat="1" ht="134.25" customHeight="1">
      <c r="A473" s="5" t="s">
        <v>201</v>
      </c>
      <c r="B473" s="63" t="s">
        <v>201</v>
      </c>
      <c r="C473" s="49" t="s">
        <v>70</v>
      </c>
      <c r="D473" s="49">
        <v>0</v>
      </c>
      <c r="E473" s="49">
        <v>11</v>
      </c>
      <c r="F473" s="49">
        <v>1</v>
      </c>
      <c r="G473" s="49">
        <v>903</v>
      </c>
      <c r="H473" s="49">
        <v>13000</v>
      </c>
      <c r="I473" s="49">
        <v>80900</v>
      </c>
      <c r="J473" s="64">
        <v>831</v>
      </c>
      <c r="K473" s="23">
        <v>0</v>
      </c>
      <c r="L473" s="23"/>
      <c r="M473" s="23"/>
      <c r="N473" s="23"/>
      <c r="O473" s="23">
        <v>111860.13</v>
      </c>
      <c r="P473" s="23"/>
      <c r="Q473" s="23"/>
      <c r="R473" s="23"/>
      <c r="S473" s="23"/>
      <c r="T473" s="23"/>
      <c r="U473" s="23"/>
      <c r="V473" s="23"/>
      <c r="W473" s="23"/>
      <c r="X473" s="23"/>
      <c r="Y473" s="23">
        <v>0.17</v>
      </c>
      <c r="Z473" s="23"/>
      <c r="AA473" s="23"/>
      <c r="AB473" s="23"/>
      <c r="AC473" s="23"/>
      <c r="AD473" s="23"/>
      <c r="AE473" s="23"/>
      <c r="AF473" s="23"/>
      <c r="AG473" s="23"/>
      <c r="AH473" s="23">
        <f>8564854+Y473</f>
        <v>8564854.17</v>
      </c>
      <c r="AI473" s="23"/>
      <c r="AJ473" s="23"/>
      <c r="AK473" s="23"/>
      <c r="AL473" s="23"/>
      <c r="AM473" s="23">
        <v>0</v>
      </c>
      <c r="AN473" s="23"/>
      <c r="AO473" s="23"/>
      <c r="AP473" s="23">
        <v>0</v>
      </c>
    </row>
    <row r="474" spans="1:42" s="3" customFormat="1" ht="33" customHeight="1">
      <c r="A474" s="6"/>
      <c r="B474" s="51" t="s">
        <v>321</v>
      </c>
      <c r="C474" s="52" t="s">
        <v>70</v>
      </c>
      <c r="D474" s="52">
        <v>0</v>
      </c>
      <c r="E474" s="52">
        <v>11</v>
      </c>
      <c r="F474" s="52">
        <v>1</v>
      </c>
      <c r="G474" s="52">
        <v>903</v>
      </c>
      <c r="H474" s="52"/>
      <c r="I474" s="52">
        <v>83360</v>
      </c>
      <c r="J474" s="53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>
        <f>AH475</f>
        <v>932327</v>
      </c>
      <c r="AI474" s="24"/>
      <c r="AJ474" s="24"/>
      <c r="AK474" s="24"/>
      <c r="AL474" s="24"/>
      <c r="AM474" s="24">
        <f>AM475</f>
        <v>932327</v>
      </c>
      <c r="AN474" s="24"/>
      <c r="AO474" s="24"/>
      <c r="AP474" s="24">
        <f>AP475</f>
        <v>932327</v>
      </c>
    </row>
    <row r="475" spans="1:42" s="3" customFormat="1" ht="12.75">
      <c r="A475" s="5"/>
      <c r="B475" s="63" t="s">
        <v>15</v>
      </c>
      <c r="C475" s="49" t="s">
        <v>70</v>
      </c>
      <c r="D475" s="49">
        <v>0</v>
      </c>
      <c r="E475" s="49">
        <v>11</v>
      </c>
      <c r="F475" s="49">
        <v>1</v>
      </c>
      <c r="G475" s="49">
        <v>903</v>
      </c>
      <c r="H475" s="49">
        <v>10040</v>
      </c>
      <c r="I475" s="49">
        <v>83360</v>
      </c>
      <c r="J475" s="64">
        <v>800</v>
      </c>
      <c r="K475" s="23" t="e">
        <f>K476</f>
        <v>#REF!</v>
      </c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>
        <f>AH476</f>
        <v>932327</v>
      </c>
      <c r="AI475" s="23"/>
      <c r="AJ475" s="23"/>
      <c r="AK475" s="23"/>
      <c r="AL475" s="23"/>
      <c r="AM475" s="23">
        <f>AM476</f>
        <v>932327</v>
      </c>
      <c r="AN475" s="23"/>
      <c r="AO475" s="23"/>
      <c r="AP475" s="23">
        <f>AP476</f>
        <v>932327</v>
      </c>
    </row>
    <row r="476" spans="1:42" s="3" customFormat="1" ht="12.75">
      <c r="A476" s="5"/>
      <c r="B476" s="63" t="s">
        <v>42</v>
      </c>
      <c r="C476" s="49" t="s">
        <v>70</v>
      </c>
      <c r="D476" s="49">
        <v>0</v>
      </c>
      <c r="E476" s="49">
        <v>11</v>
      </c>
      <c r="F476" s="49">
        <v>1</v>
      </c>
      <c r="G476" s="49">
        <v>903</v>
      </c>
      <c r="H476" s="49">
        <v>10040</v>
      </c>
      <c r="I476" s="49">
        <v>83360</v>
      </c>
      <c r="J476" s="64">
        <v>850</v>
      </c>
      <c r="K476" s="23" t="e">
        <f>K477+K478+#REF!</f>
        <v>#REF!</v>
      </c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>
        <f>AH477+AH478</f>
        <v>932327</v>
      </c>
      <c r="AI476" s="23"/>
      <c r="AJ476" s="23"/>
      <c r="AK476" s="23"/>
      <c r="AL476" s="23"/>
      <c r="AM476" s="23">
        <f>AM477+AM478</f>
        <v>932327</v>
      </c>
      <c r="AN476" s="23"/>
      <c r="AO476" s="23"/>
      <c r="AP476" s="23">
        <f>AP477+AP478</f>
        <v>932327</v>
      </c>
    </row>
    <row r="477" spans="1:42" s="3" customFormat="1" ht="25.5">
      <c r="A477" s="5"/>
      <c r="B477" s="63" t="s">
        <v>17</v>
      </c>
      <c r="C477" s="49" t="s">
        <v>70</v>
      </c>
      <c r="D477" s="49">
        <v>0</v>
      </c>
      <c r="E477" s="49">
        <v>11</v>
      </c>
      <c r="F477" s="49">
        <v>1</v>
      </c>
      <c r="G477" s="49">
        <v>903</v>
      </c>
      <c r="H477" s="49">
        <v>10040</v>
      </c>
      <c r="I477" s="49">
        <v>83360</v>
      </c>
      <c r="J477" s="64">
        <v>851</v>
      </c>
      <c r="K477" s="23">
        <v>930127</v>
      </c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>
        <v>932327</v>
      </c>
      <c r="AI477" s="23"/>
      <c r="AJ477" s="23"/>
      <c r="AK477" s="23"/>
      <c r="AL477" s="23"/>
      <c r="AM477" s="23">
        <v>932327</v>
      </c>
      <c r="AN477" s="23"/>
      <c r="AO477" s="23"/>
      <c r="AP477" s="23">
        <v>932327</v>
      </c>
    </row>
    <row r="478" spans="1:42" s="3" customFormat="1" ht="12.75" hidden="1">
      <c r="A478" s="5"/>
      <c r="B478" s="63" t="s">
        <v>137</v>
      </c>
      <c r="C478" s="49" t="s">
        <v>70</v>
      </c>
      <c r="D478" s="49">
        <v>0</v>
      </c>
      <c r="E478" s="49">
        <v>11</v>
      </c>
      <c r="F478" s="49">
        <v>1</v>
      </c>
      <c r="G478" s="49">
        <v>903</v>
      </c>
      <c r="H478" s="49">
        <v>10040</v>
      </c>
      <c r="I478" s="49">
        <v>83360</v>
      </c>
      <c r="J478" s="64">
        <v>852</v>
      </c>
      <c r="K478" s="23">
        <v>2200</v>
      </c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>
        <v>0</v>
      </c>
      <c r="AI478" s="23"/>
      <c r="AJ478" s="23"/>
      <c r="AK478" s="23"/>
      <c r="AL478" s="23"/>
      <c r="AM478" s="23">
        <v>0</v>
      </c>
      <c r="AN478" s="23"/>
      <c r="AO478" s="23"/>
      <c r="AP478" s="23">
        <v>0</v>
      </c>
    </row>
    <row r="479" spans="1:42" s="3" customFormat="1" ht="60" customHeight="1">
      <c r="A479" s="6" t="s">
        <v>91</v>
      </c>
      <c r="B479" s="51" t="s">
        <v>91</v>
      </c>
      <c r="C479" s="52" t="s">
        <v>71</v>
      </c>
      <c r="D479" s="52"/>
      <c r="E479" s="52"/>
      <c r="F479" s="52"/>
      <c r="G479" s="52"/>
      <c r="H479" s="52"/>
      <c r="I479" s="52"/>
      <c r="J479" s="64"/>
      <c r="K479" s="24">
        <f>K480+K592+K637</f>
        <v>531740459.45</v>
      </c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4">
        <f>AH480+AH592+AH637</f>
        <v>629385949.68</v>
      </c>
      <c r="AI479" s="24"/>
      <c r="AJ479" s="24"/>
      <c r="AK479" s="24"/>
      <c r="AL479" s="24"/>
      <c r="AM479" s="24">
        <f>AM480+AM592+AM637</f>
        <v>599051600.3000001</v>
      </c>
      <c r="AN479" s="24"/>
      <c r="AO479" s="24"/>
      <c r="AP479" s="24">
        <f>AP480+AP592+AP637</f>
        <v>599006786.6000001</v>
      </c>
    </row>
    <row r="480" spans="1:42" s="3" customFormat="1" ht="48" customHeight="1">
      <c r="A480" s="6" t="s">
        <v>92</v>
      </c>
      <c r="B480" s="51" t="s">
        <v>92</v>
      </c>
      <c r="C480" s="52" t="s">
        <v>71</v>
      </c>
      <c r="D480" s="52">
        <v>1</v>
      </c>
      <c r="E480" s="52"/>
      <c r="F480" s="52"/>
      <c r="G480" s="52"/>
      <c r="H480" s="52"/>
      <c r="I480" s="52"/>
      <c r="J480" s="53"/>
      <c r="K480" s="24">
        <f>K481+K512+K587</f>
        <v>489551934.49</v>
      </c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>
        <f>AH481+AH512+AH587</f>
        <v>567711331.79</v>
      </c>
      <c r="AI480" s="24"/>
      <c r="AJ480" s="24"/>
      <c r="AK480" s="24"/>
      <c r="AL480" s="24"/>
      <c r="AM480" s="24">
        <f>AM481+AM512+AM587</f>
        <v>548777511.2900001</v>
      </c>
      <c r="AN480" s="24"/>
      <c r="AO480" s="24"/>
      <c r="AP480" s="24">
        <f>AP481+AP512+AP587</f>
        <v>548477254.2900001</v>
      </c>
    </row>
    <row r="481" spans="1:42" s="3" customFormat="1" ht="48" customHeight="1">
      <c r="A481" s="6" t="s">
        <v>173</v>
      </c>
      <c r="B481" s="51" t="s">
        <v>173</v>
      </c>
      <c r="C481" s="52" t="s">
        <v>71</v>
      </c>
      <c r="D481" s="52">
        <v>1</v>
      </c>
      <c r="E481" s="52">
        <v>21</v>
      </c>
      <c r="F481" s="52"/>
      <c r="G481" s="52"/>
      <c r="H481" s="52"/>
      <c r="I481" s="52"/>
      <c r="J481" s="53"/>
      <c r="K481" s="24">
        <f>K482</f>
        <v>188529715.45</v>
      </c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>
        <f>AH482</f>
        <v>216444150.45</v>
      </c>
      <c r="AI481" s="24"/>
      <c r="AJ481" s="24"/>
      <c r="AK481" s="24"/>
      <c r="AL481" s="24"/>
      <c r="AM481" s="24">
        <f>AM482</f>
        <v>210212867.96</v>
      </c>
      <c r="AN481" s="24"/>
      <c r="AO481" s="24"/>
      <c r="AP481" s="24">
        <f>AP482</f>
        <v>211195808.96</v>
      </c>
    </row>
    <row r="482" spans="1:42" ht="51.75" customHeight="1">
      <c r="A482" s="6" t="s">
        <v>52</v>
      </c>
      <c r="B482" s="51" t="s">
        <v>52</v>
      </c>
      <c r="C482" s="52" t="s">
        <v>71</v>
      </c>
      <c r="D482" s="52">
        <v>1</v>
      </c>
      <c r="E482" s="52">
        <v>21</v>
      </c>
      <c r="F482" s="52">
        <v>1</v>
      </c>
      <c r="G482" s="52">
        <v>921</v>
      </c>
      <c r="H482" s="52"/>
      <c r="I482" s="52"/>
      <c r="J482" s="53"/>
      <c r="K482" s="24">
        <f>K483+K495</f>
        <v>188529715.45</v>
      </c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>
        <f>AH483+AH495+AH503+AH507+AH499+AH487+AH491</f>
        <v>216444150.45</v>
      </c>
      <c r="AI482" s="24"/>
      <c r="AJ482" s="24"/>
      <c r="AK482" s="24"/>
      <c r="AL482" s="24"/>
      <c r="AM482" s="24">
        <f>AM483+AM495+AM503+AM507+AM499+AM487+AM491</f>
        <v>210212867.96</v>
      </c>
      <c r="AN482" s="24"/>
      <c r="AO482" s="24"/>
      <c r="AP482" s="24">
        <f>AP483+AP495+AP503+AP507+AP499+AP487+AP491</f>
        <v>211195808.96</v>
      </c>
    </row>
    <row r="483" spans="1:42" ht="25.5">
      <c r="A483" s="6" t="s">
        <v>53</v>
      </c>
      <c r="B483" s="51" t="s">
        <v>53</v>
      </c>
      <c r="C483" s="52" t="s">
        <v>71</v>
      </c>
      <c r="D483" s="52">
        <v>1</v>
      </c>
      <c r="E483" s="52">
        <v>21</v>
      </c>
      <c r="F483" s="52">
        <v>1</v>
      </c>
      <c r="G483" s="52">
        <v>921</v>
      </c>
      <c r="H483" s="52">
        <v>10300</v>
      </c>
      <c r="I483" s="52">
        <v>80300</v>
      </c>
      <c r="J483" s="53"/>
      <c r="K483" s="24">
        <f>K484</f>
        <v>48767438.45</v>
      </c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>
        <f>AH484</f>
        <v>38997111.449999996</v>
      </c>
      <c r="AI483" s="24"/>
      <c r="AJ483" s="24"/>
      <c r="AK483" s="24"/>
      <c r="AL483" s="24"/>
      <c r="AM483" s="24">
        <f>AM484</f>
        <v>32689662.16</v>
      </c>
      <c r="AN483" s="24"/>
      <c r="AO483" s="24"/>
      <c r="AP483" s="24">
        <f>AP484</f>
        <v>33672603.16</v>
      </c>
    </row>
    <row r="484" spans="1:42" ht="38.25">
      <c r="A484" s="5" t="s">
        <v>66</v>
      </c>
      <c r="B484" s="63" t="s">
        <v>66</v>
      </c>
      <c r="C484" s="49" t="s">
        <v>71</v>
      </c>
      <c r="D484" s="49">
        <v>1</v>
      </c>
      <c r="E484" s="49">
        <v>21</v>
      </c>
      <c r="F484" s="49">
        <v>1</v>
      </c>
      <c r="G484" s="49">
        <v>921</v>
      </c>
      <c r="H484" s="49">
        <v>10300</v>
      </c>
      <c r="I484" s="49">
        <v>80300</v>
      </c>
      <c r="J484" s="64" t="s">
        <v>21</v>
      </c>
      <c r="K484" s="23">
        <f>K485</f>
        <v>48767438.45</v>
      </c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>
        <f>AH485</f>
        <v>38997111.449999996</v>
      </c>
      <c r="AI484" s="23"/>
      <c r="AJ484" s="23"/>
      <c r="AK484" s="23"/>
      <c r="AL484" s="23"/>
      <c r="AM484" s="23">
        <f>AM485</f>
        <v>32689662.16</v>
      </c>
      <c r="AN484" s="23"/>
      <c r="AO484" s="23"/>
      <c r="AP484" s="23">
        <f>AP485</f>
        <v>33672603.16</v>
      </c>
    </row>
    <row r="485" spans="1:42" ht="12.75">
      <c r="A485" s="5" t="s">
        <v>49</v>
      </c>
      <c r="B485" s="63" t="s">
        <v>49</v>
      </c>
      <c r="C485" s="49" t="s">
        <v>71</v>
      </c>
      <c r="D485" s="49">
        <v>1</v>
      </c>
      <c r="E485" s="49">
        <v>21</v>
      </c>
      <c r="F485" s="49">
        <v>1</v>
      </c>
      <c r="G485" s="49">
        <v>921</v>
      </c>
      <c r="H485" s="49">
        <v>10300</v>
      </c>
      <c r="I485" s="49">
        <v>80300</v>
      </c>
      <c r="J485" s="64">
        <v>610</v>
      </c>
      <c r="K485" s="23">
        <f>K486</f>
        <v>48767438.45</v>
      </c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>
        <f>AH486</f>
        <v>38997111.449999996</v>
      </c>
      <c r="AI485" s="23"/>
      <c r="AJ485" s="23"/>
      <c r="AK485" s="23"/>
      <c r="AL485" s="23"/>
      <c r="AM485" s="23">
        <f>AM486</f>
        <v>32689662.16</v>
      </c>
      <c r="AN485" s="23"/>
      <c r="AO485" s="23"/>
      <c r="AP485" s="23">
        <f>AP486</f>
        <v>33672603.16</v>
      </c>
    </row>
    <row r="486" spans="1:42" s="3" customFormat="1" ht="76.5">
      <c r="A486" s="5" t="s">
        <v>22</v>
      </c>
      <c r="B486" s="63" t="s">
        <v>22</v>
      </c>
      <c r="C486" s="49" t="s">
        <v>71</v>
      </c>
      <c r="D486" s="49">
        <v>1</v>
      </c>
      <c r="E486" s="49">
        <v>21</v>
      </c>
      <c r="F486" s="49">
        <v>1</v>
      </c>
      <c r="G486" s="49">
        <v>921</v>
      </c>
      <c r="H486" s="49">
        <v>10300</v>
      </c>
      <c r="I486" s="49">
        <v>80300</v>
      </c>
      <c r="J486" s="64" t="s">
        <v>23</v>
      </c>
      <c r="K486" s="23">
        <v>48767438.45</v>
      </c>
      <c r="L486" s="23"/>
      <c r="M486" s="23"/>
      <c r="N486" s="23"/>
      <c r="O486" s="23">
        <v>207352</v>
      </c>
      <c r="P486" s="23">
        <v>319985.09</v>
      </c>
      <c r="Q486" s="23">
        <v>113312.72</v>
      </c>
      <c r="R486" s="23"/>
      <c r="S486" s="23">
        <v>50000</v>
      </c>
      <c r="T486" s="23"/>
      <c r="U486" s="23">
        <v>4941092.78</v>
      </c>
      <c r="V486" s="23">
        <v>3011629</v>
      </c>
      <c r="W486" s="23"/>
      <c r="X486" s="23"/>
      <c r="Y486" s="23">
        <v>222890.76</v>
      </c>
      <c r="Z486" s="23">
        <v>38289</v>
      </c>
      <c r="AA486" s="23">
        <v>-26073.74</v>
      </c>
      <c r="AB486" s="23">
        <v>6884955.81</v>
      </c>
      <c r="AC486" s="23">
        <v>162738.4</v>
      </c>
      <c r="AD486" s="23">
        <v>90000</v>
      </c>
      <c r="AE486" s="23">
        <v>229068</v>
      </c>
      <c r="AF486" s="23">
        <v>889851.8</v>
      </c>
      <c r="AG486" s="23">
        <v>-1239134.74</v>
      </c>
      <c r="AH486" s="23">
        <f>31744526.16+Y486+Z486+AA486+AB486+AC486+AD486+AE486+AF486+AG486</f>
        <v>38997111.449999996</v>
      </c>
      <c r="AI486" s="23"/>
      <c r="AJ486" s="23"/>
      <c r="AK486" s="23"/>
      <c r="AL486" s="23"/>
      <c r="AM486" s="23">
        <v>32689662.16</v>
      </c>
      <c r="AN486" s="23"/>
      <c r="AO486" s="23"/>
      <c r="AP486" s="23">
        <v>33672603.16</v>
      </c>
    </row>
    <row r="487" spans="1:42" s="3" customFormat="1" ht="25.5">
      <c r="A487" s="5"/>
      <c r="B487" s="59" t="s">
        <v>320</v>
      </c>
      <c r="C487" s="52" t="s">
        <v>71</v>
      </c>
      <c r="D487" s="52">
        <v>1</v>
      </c>
      <c r="E487" s="52">
        <v>21</v>
      </c>
      <c r="F487" s="52">
        <v>1</v>
      </c>
      <c r="G487" s="52">
        <v>921</v>
      </c>
      <c r="H487" s="52">
        <v>10300</v>
      </c>
      <c r="I487" s="52">
        <v>82350</v>
      </c>
      <c r="J487" s="53"/>
      <c r="K487" s="24">
        <f>K488</f>
        <v>48767438.45</v>
      </c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>
        <f>AH488</f>
        <v>11525359.2</v>
      </c>
      <c r="AI487" s="24"/>
      <c r="AJ487" s="24"/>
      <c r="AK487" s="24"/>
      <c r="AL487" s="24"/>
      <c r="AM487" s="24">
        <f>AM488</f>
        <v>11444820</v>
      </c>
      <c r="AN487" s="24"/>
      <c r="AO487" s="24"/>
      <c r="AP487" s="24">
        <f>AP488</f>
        <v>11444820</v>
      </c>
    </row>
    <row r="488" spans="1:42" s="3" customFormat="1" ht="38.25">
      <c r="A488" s="5"/>
      <c r="B488" s="63" t="s">
        <v>66</v>
      </c>
      <c r="C488" s="49" t="s">
        <v>71</v>
      </c>
      <c r="D488" s="49">
        <v>1</v>
      </c>
      <c r="E488" s="49">
        <v>21</v>
      </c>
      <c r="F488" s="49">
        <v>1</v>
      </c>
      <c r="G488" s="49">
        <v>921</v>
      </c>
      <c r="H488" s="49">
        <v>10300</v>
      </c>
      <c r="I488" s="49">
        <v>82350</v>
      </c>
      <c r="J488" s="64" t="s">
        <v>21</v>
      </c>
      <c r="K488" s="23">
        <f>K489</f>
        <v>48767438.45</v>
      </c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>
        <f>AH489</f>
        <v>11525359.2</v>
      </c>
      <c r="AI488" s="23"/>
      <c r="AJ488" s="23"/>
      <c r="AK488" s="23"/>
      <c r="AL488" s="23"/>
      <c r="AM488" s="23">
        <f>AM489</f>
        <v>11444820</v>
      </c>
      <c r="AN488" s="23"/>
      <c r="AO488" s="23"/>
      <c r="AP488" s="23">
        <f>AP489</f>
        <v>11444820</v>
      </c>
    </row>
    <row r="489" spans="1:42" s="3" customFormat="1" ht="12.75">
      <c r="A489" s="5"/>
      <c r="B489" s="63" t="s">
        <v>49</v>
      </c>
      <c r="C489" s="49" t="s">
        <v>71</v>
      </c>
      <c r="D489" s="49">
        <v>1</v>
      </c>
      <c r="E489" s="49">
        <v>21</v>
      </c>
      <c r="F489" s="49">
        <v>1</v>
      </c>
      <c r="G489" s="49">
        <v>921</v>
      </c>
      <c r="H489" s="49">
        <v>10300</v>
      </c>
      <c r="I489" s="49">
        <v>82350</v>
      </c>
      <c r="J489" s="64">
        <v>610</v>
      </c>
      <c r="K489" s="23">
        <f>K490</f>
        <v>48767438.45</v>
      </c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>
        <f>AH490</f>
        <v>11525359.2</v>
      </c>
      <c r="AI489" s="23"/>
      <c r="AJ489" s="23"/>
      <c r="AK489" s="23"/>
      <c r="AL489" s="23"/>
      <c r="AM489" s="23">
        <f>AM490</f>
        <v>11444820</v>
      </c>
      <c r="AN489" s="23"/>
      <c r="AO489" s="23"/>
      <c r="AP489" s="23">
        <f>AP490</f>
        <v>11444820</v>
      </c>
    </row>
    <row r="490" spans="1:42" s="3" customFormat="1" ht="76.5">
      <c r="A490" s="5"/>
      <c r="B490" s="63" t="s">
        <v>22</v>
      </c>
      <c r="C490" s="49" t="s">
        <v>71</v>
      </c>
      <c r="D490" s="49">
        <v>1</v>
      </c>
      <c r="E490" s="49">
        <v>21</v>
      </c>
      <c r="F490" s="49">
        <v>1</v>
      </c>
      <c r="G490" s="49">
        <v>921</v>
      </c>
      <c r="H490" s="49">
        <v>10300</v>
      </c>
      <c r="I490" s="49">
        <v>82350</v>
      </c>
      <c r="J490" s="64" t="s">
        <v>23</v>
      </c>
      <c r="K490" s="23">
        <v>48767438.45</v>
      </c>
      <c r="L490" s="23"/>
      <c r="M490" s="23"/>
      <c r="N490" s="23"/>
      <c r="O490" s="23">
        <v>207352</v>
      </c>
      <c r="P490" s="23">
        <v>319985.09</v>
      </c>
      <c r="Q490" s="23">
        <v>113312.72</v>
      </c>
      <c r="R490" s="23"/>
      <c r="S490" s="23">
        <v>50000</v>
      </c>
      <c r="T490" s="23"/>
      <c r="U490" s="23">
        <v>4941092.78</v>
      </c>
      <c r="V490" s="23">
        <v>3011629</v>
      </c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>
        <v>80539.2</v>
      </c>
      <c r="AH490" s="23">
        <f>11444820+AG490</f>
        <v>11525359.2</v>
      </c>
      <c r="AI490" s="23"/>
      <c r="AJ490" s="23"/>
      <c r="AK490" s="23"/>
      <c r="AL490" s="23"/>
      <c r="AM490" s="23">
        <v>11444820</v>
      </c>
      <c r="AN490" s="23"/>
      <c r="AO490" s="23"/>
      <c r="AP490" s="23">
        <v>11444820</v>
      </c>
    </row>
    <row r="491" spans="1:42" s="3" customFormat="1" ht="25.5">
      <c r="A491" s="6"/>
      <c r="B491" s="51" t="s">
        <v>321</v>
      </c>
      <c r="C491" s="52" t="s">
        <v>71</v>
      </c>
      <c r="D491" s="52">
        <v>1</v>
      </c>
      <c r="E491" s="52">
        <v>21</v>
      </c>
      <c r="F491" s="52">
        <v>1</v>
      </c>
      <c r="G491" s="52">
        <v>921</v>
      </c>
      <c r="H491" s="52"/>
      <c r="I491" s="52">
        <v>83360</v>
      </c>
      <c r="J491" s="53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>
        <f>AH492</f>
        <v>9188794.8</v>
      </c>
      <c r="AI491" s="24"/>
      <c r="AJ491" s="24"/>
      <c r="AK491" s="24"/>
      <c r="AL491" s="24"/>
      <c r="AM491" s="24">
        <f aca="true" t="shared" si="33" ref="AM491:AP493">AM492</f>
        <v>9345500.8</v>
      </c>
      <c r="AN491" s="24"/>
      <c r="AO491" s="24"/>
      <c r="AP491" s="24">
        <f t="shared" si="33"/>
        <v>9345500.8</v>
      </c>
    </row>
    <row r="492" spans="1:42" s="3" customFormat="1" ht="38.25">
      <c r="A492" s="5"/>
      <c r="B492" s="63" t="s">
        <v>66</v>
      </c>
      <c r="C492" s="49" t="s">
        <v>71</v>
      </c>
      <c r="D492" s="49">
        <v>1</v>
      </c>
      <c r="E492" s="49">
        <v>21</v>
      </c>
      <c r="F492" s="49">
        <v>1</v>
      </c>
      <c r="G492" s="49">
        <v>921</v>
      </c>
      <c r="H492" s="49"/>
      <c r="I492" s="49">
        <v>83360</v>
      </c>
      <c r="J492" s="64" t="s">
        <v>21</v>
      </c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>
        <f>AH493</f>
        <v>9188794.8</v>
      </c>
      <c r="AI492" s="23"/>
      <c r="AJ492" s="23"/>
      <c r="AK492" s="23"/>
      <c r="AL492" s="23"/>
      <c r="AM492" s="23">
        <f t="shared" si="33"/>
        <v>9345500.8</v>
      </c>
      <c r="AN492" s="23"/>
      <c r="AO492" s="23"/>
      <c r="AP492" s="23">
        <f t="shared" si="33"/>
        <v>9345500.8</v>
      </c>
    </row>
    <row r="493" spans="1:42" s="3" customFormat="1" ht="12.75">
      <c r="A493" s="5"/>
      <c r="B493" s="63" t="s">
        <v>49</v>
      </c>
      <c r="C493" s="49" t="s">
        <v>71</v>
      </c>
      <c r="D493" s="49">
        <v>1</v>
      </c>
      <c r="E493" s="49">
        <v>21</v>
      </c>
      <c r="F493" s="49">
        <v>1</v>
      </c>
      <c r="G493" s="49">
        <v>921</v>
      </c>
      <c r="H493" s="49"/>
      <c r="I493" s="49">
        <v>83360</v>
      </c>
      <c r="J493" s="64">
        <v>610</v>
      </c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>
        <f>AH494</f>
        <v>9188794.8</v>
      </c>
      <c r="AI493" s="23"/>
      <c r="AJ493" s="23"/>
      <c r="AK493" s="23"/>
      <c r="AL493" s="23"/>
      <c r="AM493" s="23">
        <f t="shared" si="33"/>
        <v>9345500.8</v>
      </c>
      <c r="AN493" s="23"/>
      <c r="AO493" s="23"/>
      <c r="AP493" s="23">
        <f t="shared" si="33"/>
        <v>9345500.8</v>
      </c>
    </row>
    <row r="494" spans="1:42" s="3" customFormat="1" ht="76.5">
      <c r="A494" s="5"/>
      <c r="B494" s="63" t="s">
        <v>22</v>
      </c>
      <c r="C494" s="49" t="s">
        <v>71</v>
      </c>
      <c r="D494" s="49">
        <v>1</v>
      </c>
      <c r="E494" s="49">
        <v>21</v>
      </c>
      <c r="F494" s="49">
        <v>1</v>
      </c>
      <c r="G494" s="49">
        <v>921</v>
      </c>
      <c r="H494" s="49"/>
      <c r="I494" s="49">
        <v>83360</v>
      </c>
      <c r="J494" s="64" t="s">
        <v>23</v>
      </c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>
        <v>36828</v>
      </c>
      <c r="AC494" s="23"/>
      <c r="AD494" s="23"/>
      <c r="AE494" s="23"/>
      <c r="AF494" s="23">
        <v>-193534</v>
      </c>
      <c r="AG494" s="23"/>
      <c r="AH494" s="23">
        <f>9345500.8+AB494+AF494</f>
        <v>9188794.8</v>
      </c>
      <c r="AI494" s="23"/>
      <c r="AJ494" s="23"/>
      <c r="AK494" s="23"/>
      <c r="AL494" s="23"/>
      <c r="AM494" s="23">
        <v>9345500.8</v>
      </c>
      <c r="AN494" s="23"/>
      <c r="AO494" s="23"/>
      <c r="AP494" s="23">
        <v>9345500.8</v>
      </c>
    </row>
    <row r="495" spans="1:42" s="3" customFormat="1" ht="76.5">
      <c r="A495" s="7" t="s">
        <v>158</v>
      </c>
      <c r="B495" s="54" t="s">
        <v>158</v>
      </c>
      <c r="C495" s="52" t="s">
        <v>71</v>
      </c>
      <c r="D495" s="52">
        <v>1</v>
      </c>
      <c r="E495" s="52">
        <v>21</v>
      </c>
      <c r="F495" s="52">
        <v>1</v>
      </c>
      <c r="G495" s="52">
        <v>921</v>
      </c>
      <c r="H495" s="52">
        <v>14710</v>
      </c>
      <c r="I495" s="52">
        <v>14710</v>
      </c>
      <c r="J495" s="53"/>
      <c r="K495" s="24">
        <f>K496</f>
        <v>139762277</v>
      </c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>
        <f>AH496</f>
        <v>156732885</v>
      </c>
      <c r="AI495" s="24"/>
      <c r="AJ495" s="24"/>
      <c r="AK495" s="24"/>
      <c r="AL495" s="24"/>
      <c r="AM495" s="24">
        <f aca="true" t="shared" si="34" ref="AM495:AP497">AM496</f>
        <v>156732885</v>
      </c>
      <c r="AN495" s="24"/>
      <c r="AO495" s="24"/>
      <c r="AP495" s="24">
        <f t="shared" si="34"/>
        <v>156732885</v>
      </c>
    </row>
    <row r="496" spans="1:42" ht="38.25">
      <c r="A496" s="5" t="s">
        <v>66</v>
      </c>
      <c r="B496" s="63" t="s">
        <v>66</v>
      </c>
      <c r="C496" s="49" t="s">
        <v>71</v>
      </c>
      <c r="D496" s="49">
        <v>1</v>
      </c>
      <c r="E496" s="49">
        <v>21</v>
      </c>
      <c r="F496" s="49">
        <v>1</v>
      </c>
      <c r="G496" s="49">
        <v>921</v>
      </c>
      <c r="H496" s="49">
        <v>14710</v>
      </c>
      <c r="I496" s="49">
        <v>14710</v>
      </c>
      <c r="J496" s="64" t="s">
        <v>21</v>
      </c>
      <c r="K496" s="23">
        <f>K497</f>
        <v>139762277</v>
      </c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>
        <f>AH497</f>
        <v>156732885</v>
      </c>
      <c r="AI496" s="23"/>
      <c r="AJ496" s="23"/>
      <c r="AK496" s="23"/>
      <c r="AL496" s="23"/>
      <c r="AM496" s="23">
        <f t="shared" si="34"/>
        <v>156732885</v>
      </c>
      <c r="AN496" s="23"/>
      <c r="AO496" s="23"/>
      <c r="AP496" s="23">
        <f t="shared" si="34"/>
        <v>156732885</v>
      </c>
    </row>
    <row r="497" spans="1:42" ht="12.75">
      <c r="A497" s="5" t="s">
        <v>49</v>
      </c>
      <c r="B497" s="63" t="s">
        <v>49</v>
      </c>
      <c r="C497" s="49" t="s">
        <v>71</v>
      </c>
      <c r="D497" s="49">
        <v>1</v>
      </c>
      <c r="E497" s="49">
        <v>21</v>
      </c>
      <c r="F497" s="49">
        <v>1</v>
      </c>
      <c r="G497" s="49">
        <v>921</v>
      </c>
      <c r="H497" s="49">
        <v>14710</v>
      </c>
      <c r="I497" s="49">
        <v>14710</v>
      </c>
      <c r="J497" s="64">
        <v>610</v>
      </c>
      <c r="K497" s="23">
        <f>K498</f>
        <v>139762277</v>
      </c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>
        <f>AH498</f>
        <v>156732885</v>
      </c>
      <c r="AI497" s="23"/>
      <c r="AJ497" s="23"/>
      <c r="AK497" s="23"/>
      <c r="AL497" s="23"/>
      <c r="AM497" s="23">
        <f t="shared" si="34"/>
        <v>156732885</v>
      </c>
      <c r="AN497" s="23"/>
      <c r="AO497" s="23"/>
      <c r="AP497" s="23">
        <f t="shared" si="34"/>
        <v>156732885</v>
      </c>
    </row>
    <row r="498" spans="1:42" s="3" customFormat="1" ht="76.5">
      <c r="A498" s="5" t="s">
        <v>22</v>
      </c>
      <c r="B498" s="63" t="s">
        <v>22</v>
      </c>
      <c r="C498" s="49" t="s">
        <v>71</v>
      </c>
      <c r="D498" s="49">
        <v>1</v>
      </c>
      <c r="E498" s="49">
        <v>21</v>
      </c>
      <c r="F498" s="49">
        <v>1</v>
      </c>
      <c r="G498" s="49">
        <v>921</v>
      </c>
      <c r="H498" s="49">
        <v>14710</v>
      </c>
      <c r="I498" s="49">
        <v>14710</v>
      </c>
      <c r="J498" s="64" t="s">
        <v>23</v>
      </c>
      <c r="K498" s="23">
        <v>139762277</v>
      </c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>
        <v>156732885</v>
      </c>
      <c r="AI498" s="23"/>
      <c r="AJ498" s="23"/>
      <c r="AK498" s="23"/>
      <c r="AL498" s="23"/>
      <c r="AM498" s="23">
        <v>156732885</v>
      </c>
      <c r="AN498" s="23"/>
      <c r="AO498" s="23"/>
      <c r="AP498" s="23">
        <v>156732885</v>
      </c>
    </row>
    <row r="499" spans="1:42" s="3" customFormat="1" ht="38.25" hidden="1">
      <c r="A499" s="6" t="s">
        <v>247</v>
      </c>
      <c r="B499" s="59" t="s">
        <v>308</v>
      </c>
      <c r="C499" s="52" t="s">
        <v>71</v>
      </c>
      <c r="D499" s="52">
        <v>1</v>
      </c>
      <c r="E499" s="52">
        <v>21</v>
      </c>
      <c r="F499" s="52">
        <v>1</v>
      </c>
      <c r="G499" s="52">
        <v>921</v>
      </c>
      <c r="H499" s="52" t="s">
        <v>265</v>
      </c>
      <c r="I499" s="52" t="s">
        <v>265</v>
      </c>
      <c r="J499" s="53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>
        <f>AH500</f>
        <v>0</v>
      </c>
      <c r="AI499" s="24"/>
      <c r="AJ499" s="24"/>
      <c r="AK499" s="24"/>
      <c r="AL499" s="24"/>
      <c r="AM499" s="23"/>
      <c r="AN499" s="23"/>
      <c r="AO499" s="23"/>
      <c r="AP499" s="23"/>
    </row>
    <row r="500" spans="1:42" s="3" customFormat="1" ht="38.25" hidden="1">
      <c r="A500" s="5" t="s">
        <v>66</v>
      </c>
      <c r="B500" s="63" t="s">
        <v>66</v>
      </c>
      <c r="C500" s="49" t="s">
        <v>71</v>
      </c>
      <c r="D500" s="49">
        <v>1</v>
      </c>
      <c r="E500" s="49">
        <v>21</v>
      </c>
      <c r="F500" s="49">
        <v>1</v>
      </c>
      <c r="G500" s="49">
        <v>921</v>
      </c>
      <c r="H500" s="49" t="s">
        <v>265</v>
      </c>
      <c r="I500" s="49" t="s">
        <v>265</v>
      </c>
      <c r="J500" s="64">
        <v>600</v>
      </c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>
        <f>AH501</f>
        <v>0</v>
      </c>
      <c r="AI500" s="23"/>
      <c r="AJ500" s="23"/>
      <c r="AK500" s="23"/>
      <c r="AL500" s="23"/>
      <c r="AM500" s="23"/>
      <c r="AN500" s="23"/>
      <c r="AO500" s="23"/>
      <c r="AP500" s="23"/>
    </row>
    <row r="501" spans="1:42" s="3" customFormat="1" ht="12.75" hidden="1">
      <c r="A501" s="5" t="s">
        <v>49</v>
      </c>
      <c r="B501" s="63" t="s">
        <v>49</v>
      </c>
      <c r="C501" s="49" t="s">
        <v>71</v>
      </c>
      <c r="D501" s="49">
        <v>1</v>
      </c>
      <c r="E501" s="49">
        <v>21</v>
      </c>
      <c r="F501" s="49">
        <v>1</v>
      </c>
      <c r="G501" s="49">
        <v>921</v>
      </c>
      <c r="H501" s="49" t="s">
        <v>265</v>
      </c>
      <c r="I501" s="49" t="s">
        <v>265</v>
      </c>
      <c r="J501" s="64">
        <v>610</v>
      </c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>
        <f>AH502</f>
        <v>0</v>
      </c>
      <c r="AI501" s="23"/>
      <c r="AJ501" s="23"/>
      <c r="AK501" s="23"/>
      <c r="AL501" s="23"/>
      <c r="AM501" s="23"/>
      <c r="AN501" s="23"/>
      <c r="AO501" s="23"/>
      <c r="AP501" s="23"/>
    </row>
    <row r="502" spans="1:42" s="3" customFormat="1" ht="25.5" hidden="1">
      <c r="A502" s="9" t="s">
        <v>81</v>
      </c>
      <c r="B502" s="63" t="s">
        <v>81</v>
      </c>
      <c r="C502" s="49" t="s">
        <v>71</v>
      </c>
      <c r="D502" s="49">
        <v>1</v>
      </c>
      <c r="E502" s="49">
        <v>21</v>
      </c>
      <c r="F502" s="49">
        <v>1</v>
      </c>
      <c r="G502" s="49">
        <v>921</v>
      </c>
      <c r="H502" s="49" t="s">
        <v>265</v>
      </c>
      <c r="I502" s="49" t="s">
        <v>265</v>
      </c>
      <c r="J502" s="64">
        <v>612</v>
      </c>
      <c r="K502" s="23"/>
      <c r="L502" s="23"/>
      <c r="M502" s="23"/>
      <c r="N502" s="23"/>
      <c r="O502" s="23"/>
      <c r="P502" s="23"/>
      <c r="Q502" s="23">
        <v>80000</v>
      </c>
      <c r="R502" s="23"/>
      <c r="S502" s="23"/>
      <c r="T502" s="23">
        <v>2791.26</v>
      </c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>
        <v>0</v>
      </c>
      <c r="AI502" s="23"/>
      <c r="AJ502" s="23"/>
      <c r="AK502" s="23"/>
      <c r="AL502" s="23"/>
      <c r="AM502" s="23"/>
      <c r="AN502" s="23"/>
      <c r="AO502" s="23"/>
      <c r="AP502" s="23"/>
    </row>
    <row r="503" spans="1:42" s="3" customFormat="1" ht="38.25" hidden="1">
      <c r="A503" s="5" t="s">
        <v>247</v>
      </c>
      <c r="B503" s="63" t="s">
        <v>247</v>
      </c>
      <c r="C503" s="49" t="s">
        <v>71</v>
      </c>
      <c r="D503" s="49">
        <v>1</v>
      </c>
      <c r="E503" s="49">
        <v>21</v>
      </c>
      <c r="F503" s="49">
        <v>1</v>
      </c>
      <c r="G503" s="49">
        <v>921</v>
      </c>
      <c r="H503" s="49" t="s">
        <v>248</v>
      </c>
      <c r="I503" s="49" t="s">
        <v>248</v>
      </c>
      <c r="J503" s="64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>
        <f>AH504</f>
        <v>0</v>
      </c>
      <c r="AI503" s="23"/>
      <c r="AJ503" s="23"/>
      <c r="AK503" s="23"/>
      <c r="AL503" s="23"/>
      <c r="AM503" s="23"/>
      <c r="AN503" s="23"/>
      <c r="AO503" s="23"/>
      <c r="AP503" s="23"/>
    </row>
    <row r="504" spans="1:42" s="3" customFormat="1" ht="38.25" hidden="1">
      <c r="A504" s="5" t="s">
        <v>66</v>
      </c>
      <c r="B504" s="63" t="s">
        <v>66</v>
      </c>
      <c r="C504" s="49" t="s">
        <v>71</v>
      </c>
      <c r="D504" s="49">
        <v>1</v>
      </c>
      <c r="E504" s="49">
        <v>21</v>
      </c>
      <c r="F504" s="49">
        <v>1</v>
      </c>
      <c r="G504" s="49">
        <v>921</v>
      </c>
      <c r="H504" s="49" t="s">
        <v>248</v>
      </c>
      <c r="I504" s="49" t="s">
        <v>248</v>
      </c>
      <c r="J504" s="64">
        <v>600</v>
      </c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>
        <f>AH505</f>
        <v>0</v>
      </c>
      <c r="AI504" s="23"/>
      <c r="AJ504" s="23"/>
      <c r="AK504" s="23"/>
      <c r="AL504" s="23"/>
      <c r="AM504" s="23"/>
      <c r="AN504" s="23"/>
      <c r="AO504" s="23"/>
      <c r="AP504" s="23"/>
    </row>
    <row r="505" spans="1:42" s="3" customFormat="1" ht="12.75" hidden="1">
      <c r="A505" s="5" t="s">
        <v>49</v>
      </c>
      <c r="B505" s="63" t="s">
        <v>49</v>
      </c>
      <c r="C505" s="49" t="s">
        <v>71</v>
      </c>
      <c r="D505" s="49">
        <v>1</v>
      </c>
      <c r="E505" s="49">
        <v>21</v>
      </c>
      <c r="F505" s="49">
        <v>1</v>
      </c>
      <c r="G505" s="49">
        <v>921</v>
      </c>
      <c r="H505" s="49" t="s">
        <v>248</v>
      </c>
      <c r="I505" s="49" t="s">
        <v>248</v>
      </c>
      <c r="J505" s="64">
        <v>610</v>
      </c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>
        <f>AH506</f>
        <v>0</v>
      </c>
      <c r="AI505" s="23"/>
      <c r="AJ505" s="23"/>
      <c r="AK505" s="23"/>
      <c r="AL505" s="23"/>
      <c r="AM505" s="23"/>
      <c r="AN505" s="23"/>
      <c r="AO505" s="23"/>
      <c r="AP505" s="23"/>
    </row>
    <row r="506" spans="1:42" s="3" customFormat="1" ht="25.5" hidden="1">
      <c r="A506" s="9" t="s">
        <v>81</v>
      </c>
      <c r="B506" s="63" t="s">
        <v>81</v>
      </c>
      <c r="C506" s="49" t="s">
        <v>71</v>
      </c>
      <c r="D506" s="49">
        <v>1</v>
      </c>
      <c r="E506" s="49">
        <v>21</v>
      </c>
      <c r="F506" s="49">
        <v>1</v>
      </c>
      <c r="G506" s="49">
        <v>921</v>
      </c>
      <c r="H506" s="49" t="s">
        <v>248</v>
      </c>
      <c r="I506" s="49" t="s">
        <v>248</v>
      </c>
      <c r="J506" s="64">
        <v>612</v>
      </c>
      <c r="K506" s="23"/>
      <c r="L506" s="23"/>
      <c r="M506" s="23"/>
      <c r="N506" s="23">
        <v>80000</v>
      </c>
      <c r="O506" s="23"/>
      <c r="P506" s="23"/>
      <c r="Q506" s="23">
        <v>-80000</v>
      </c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>
        <f>N506+Q506</f>
        <v>0</v>
      </c>
      <c r="AI506" s="23"/>
      <c r="AJ506" s="23"/>
      <c r="AK506" s="23"/>
      <c r="AL506" s="23"/>
      <c r="AM506" s="23"/>
      <c r="AN506" s="23"/>
      <c r="AO506" s="23"/>
      <c r="AP506" s="23"/>
    </row>
    <row r="507" spans="1:42" s="3" customFormat="1" ht="38.25" hidden="1">
      <c r="A507" s="5" t="s">
        <v>247</v>
      </c>
      <c r="B507" s="51" t="s">
        <v>247</v>
      </c>
      <c r="C507" s="52" t="s">
        <v>71</v>
      </c>
      <c r="D507" s="52">
        <v>1</v>
      </c>
      <c r="E507" s="52">
        <v>21</v>
      </c>
      <c r="F507" s="52">
        <v>1</v>
      </c>
      <c r="G507" s="52">
        <v>921</v>
      </c>
      <c r="H507" s="52" t="s">
        <v>255</v>
      </c>
      <c r="I507" s="52" t="s">
        <v>255</v>
      </c>
      <c r="J507" s="53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>
        <f>AH508</f>
        <v>0</v>
      </c>
      <c r="AI507" s="24"/>
      <c r="AJ507" s="24"/>
      <c r="AK507" s="24"/>
      <c r="AL507" s="24"/>
      <c r="AM507" s="24"/>
      <c r="AN507" s="24"/>
      <c r="AO507" s="24"/>
      <c r="AP507" s="24"/>
    </row>
    <row r="508" spans="1:42" s="3" customFormat="1" ht="38.25" hidden="1">
      <c r="A508" s="5" t="s">
        <v>66</v>
      </c>
      <c r="B508" s="63" t="s">
        <v>66</v>
      </c>
      <c r="C508" s="49" t="s">
        <v>71</v>
      </c>
      <c r="D508" s="49">
        <v>1</v>
      </c>
      <c r="E508" s="49">
        <v>21</v>
      </c>
      <c r="F508" s="49">
        <v>1</v>
      </c>
      <c r="G508" s="49">
        <v>921</v>
      </c>
      <c r="H508" s="49" t="s">
        <v>255</v>
      </c>
      <c r="I508" s="49" t="s">
        <v>255</v>
      </c>
      <c r="J508" s="64">
        <v>600</v>
      </c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>
        <f>AH509</f>
        <v>0</v>
      </c>
      <c r="AI508" s="23"/>
      <c r="AJ508" s="23"/>
      <c r="AK508" s="23"/>
      <c r="AL508" s="23"/>
      <c r="AM508" s="23"/>
      <c r="AN508" s="23"/>
      <c r="AO508" s="23"/>
      <c r="AP508" s="23"/>
    </row>
    <row r="509" spans="1:42" s="3" customFormat="1" ht="12.75" hidden="1">
      <c r="A509" s="5" t="s">
        <v>49</v>
      </c>
      <c r="B509" s="63" t="s">
        <v>49</v>
      </c>
      <c r="C509" s="49" t="s">
        <v>71</v>
      </c>
      <c r="D509" s="49">
        <v>1</v>
      </c>
      <c r="E509" s="49">
        <v>21</v>
      </c>
      <c r="F509" s="49">
        <v>1</v>
      </c>
      <c r="G509" s="49">
        <v>921</v>
      </c>
      <c r="H509" s="49" t="s">
        <v>255</v>
      </c>
      <c r="I509" s="49" t="s">
        <v>255</v>
      </c>
      <c r="J509" s="64">
        <v>610</v>
      </c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>
        <f>AH510</f>
        <v>0</v>
      </c>
      <c r="AI509" s="23"/>
      <c r="AJ509" s="23"/>
      <c r="AK509" s="23"/>
      <c r="AL509" s="23"/>
      <c r="AM509" s="23"/>
      <c r="AN509" s="23"/>
      <c r="AO509" s="23"/>
      <c r="AP509" s="23"/>
    </row>
    <row r="510" spans="1:42" s="3" customFormat="1" ht="25.5" hidden="1">
      <c r="A510" s="9" t="s">
        <v>81</v>
      </c>
      <c r="B510" s="63" t="s">
        <v>81</v>
      </c>
      <c r="C510" s="49" t="s">
        <v>71</v>
      </c>
      <c r="D510" s="49">
        <v>1</v>
      </c>
      <c r="E510" s="49">
        <v>21</v>
      </c>
      <c r="F510" s="49">
        <v>1</v>
      </c>
      <c r="G510" s="49">
        <v>921</v>
      </c>
      <c r="H510" s="49" t="s">
        <v>255</v>
      </c>
      <c r="I510" s="49" t="s">
        <v>255</v>
      </c>
      <c r="J510" s="64">
        <v>612</v>
      </c>
      <c r="K510" s="23"/>
      <c r="L510" s="23"/>
      <c r="M510" s="23"/>
      <c r="N510" s="23"/>
      <c r="O510" s="23"/>
      <c r="P510" s="23">
        <v>1573034</v>
      </c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>
        <v>0</v>
      </c>
      <c r="AI510" s="23"/>
      <c r="AJ510" s="23"/>
      <c r="AK510" s="23"/>
      <c r="AL510" s="23"/>
      <c r="AM510" s="23"/>
      <c r="AN510" s="23"/>
      <c r="AO510" s="23"/>
      <c r="AP510" s="23"/>
    </row>
    <row r="511" spans="1:42" ht="63.75">
      <c r="A511" s="6" t="s">
        <v>174</v>
      </c>
      <c r="B511" s="51" t="s">
        <v>174</v>
      </c>
      <c r="C511" s="52" t="s">
        <v>71</v>
      </c>
      <c r="D511" s="52">
        <v>1</v>
      </c>
      <c r="E511" s="52">
        <v>22</v>
      </c>
      <c r="F511" s="49"/>
      <c r="G511" s="49"/>
      <c r="H511" s="49"/>
      <c r="I511" s="49"/>
      <c r="J511" s="64"/>
      <c r="K511" s="24">
        <f>K512</f>
        <v>300160619.04</v>
      </c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4">
        <f>AH512</f>
        <v>349955781.34</v>
      </c>
      <c r="AI511" s="24"/>
      <c r="AJ511" s="24"/>
      <c r="AK511" s="24"/>
      <c r="AL511" s="24"/>
      <c r="AM511" s="24">
        <f>AM512</f>
        <v>337248243.33000004</v>
      </c>
      <c r="AN511" s="24"/>
      <c r="AO511" s="24"/>
      <c r="AP511" s="24">
        <f>AP512</f>
        <v>335965045.33000004</v>
      </c>
    </row>
    <row r="512" spans="1:42" ht="25.5">
      <c r="A512" s="6" t="s">
        <v>52</v>
      </c>
      <c r="B512" s="51" t="s">
        <v>52</v>
      </c>
      <c r="C512" s="52" t="s">
        <v>71</v>
      </c>
      <c r="D512" s="52">
        <v>1</v>
      </c>
      <c r="E512" s="52">
        <v>22</v>
      </c>
      <c r="F512" s="52">
        <v>2</v>
      </c>
      <c r="G512" s="52">
        <v>921</v>
      </c>
      <c r="H512" s="49"/>
      <c r="I512" s="49"/>
      <c r="J512" s="64"/>
      <c r="K512" s="24">
        <f>K513+K570+K574+K578+K582</f>
        <v>300160619.04</v>
      </c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4">
        <f>AH514+AH570+AH574+AH578+AH582+AH518+AH522</f>
        <v>349955781.34</v>
      </c>
      <c r="AI512" s="24"/>
      <c r="AJ512" s="24"/>
      <c r="AK512" s="24"/>
      <c r="AL512" s="24"/>
      <c r="AM512" s="24">
        <f>AM514+AM570+AM574+AM578+AM582+AM518+AM522</f>
        <v>337248243.33000004</v>
      </c>
      <c r="AN512" s="24"/>
      <c r="AO512" s="24"/>
      <c r="AP512" s="24">
        <f>AP514+AP570+AP574+AP578+AP582+AP518+AP522</f>
        <v>335965045.33000004</v>
      </c>
    </row>
    <row r="513" spans="1:42" ht="25.5" hidden="1">
      <c r="A513" s="11" t="s">
        <v>64</v>
      </c>
      <c r="B513" s="72" t="s">
        <v>64</v>
      </c>
      <c r="C513" s="52" t="s">
        <v>71</v>
      </c>
      <c r="D513" s="52">
        <v>1</v>
      </c>
      <c r="E513" s="52">
        <v>22</v>
      </c>
      <c r="F513" s="52">
        <v>2</v>
      </c>
      <c r="G513" s="52">
        <v>921</v>
      </c>
      <c r="H513" s="52">
        <v>10400</v>
      </c>
      <c r="I513" s="52">
        <v>10400</v>
      </c>
      <c r="J513" s="53"/>
      <c r="K513" s="24">
        <f>K514+K526+K530+K534+K538+K542+K546+K550+K554+K558+K562+K566</f>
        <v>55408827.6</v>
      </c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>
        <f>AH514+AH526+AH530+AH534+AH538+AH542+AH546+AH550+AH554+AH558+AH562+AH566</f>
        <v>41018325.11</v>
      </c>
      <c r="AI513" s="24"/>
      <c r="AJ513" s="24"/>
      <c r="AK513" s="24"/>
      <c r="AL513" s="24"/>
      <c r="AM513" s="24">
        <f>AM514+AM526+AM530+AM534+AM538+AM542+AM546+AM550+AM554+AM558+AM562+AM566</f>
        <v>35425444.61</v>
      </c>
      <c r="AN513" s="24"/>
      <c r="AO513" s="24"/>
      <c r="AP513" s="24">
        <f>AP514+AP526+AP530+AP534+AP538+AP542+AP546+AP550+AP554+AP558+AP562+AP566</f>
        <v>33788975.61</v>
      </c>
    </row>
    <row r="514" spans="1:42" ht="27" customHeight="1">
      <c r="A514" s="11" t="s">
        <v>97</v>
      </c>
      <c r="B514" s="59" t="s">
        <v>309</v>
      </c>
      <c r="C514" s="52" t="s">
        <v>71</v>
      </c>
      <c r="D514" s="52">
        <v>1</v>
      </c>
      <c r="E514" s="52">
        <v>22</v>
      </c>
      <c r="F514" s="52">
        <v>2</v>
      </c>
      <c r="G514" s="52">
        <v>921</v>
      </c>
      <c r="H514" s="52">
        <v>10410</v>
      </c>
      <c r="I514" s="52">
        <v>80310</v>
      </c>
      <c r="J514" s="53"/>
      <c r="K514" s="24">
        <f>K515</f>
        <v>4944861.37</v>
      </c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>
        <f>AH515</f>
        <v>41018325.11</v>
      </c>
      <c r="AI514" s="24"/>
      <c r="AJ514" s="24"/>
      <c r="AK514" s="24"/>
      <c r="AL514" s="24"/>
      <c r="AM514" s="24">
        <f>AM515</f>
        <v>35425444.61</v>
      </c>
      <c r="AN514" s="24"/>
      <c r="AO514" s="24"/>
      <c r="AP514" s="24">
        <f>AP515</f>
        <v>33788975.61</v>
      </c>
    </row>
    <row r="515" spans="1:42" ht="44.25" customHeight="1">
      <c r="A515" s="5" t="s">
        <v>66</v>
      </c>
      <c r="B515" s="63" t="s">
        <v>66</v>
      </c>
      <c r="C515" s="49" t="s">
        <v>71</v>
      </c>
      <c r="D515" s="49">
        <v>1</v>
      </c>
      <c r="E515" s="49">
        <v>22</v>
      </c>
      <c r="F515" s="49">
        <v>2</v>
      </c>
      <c r="G515" s="49">
        <v>921</v>
      </c>
      <c r="H515" s="49">
        <v>10410</v>
      </c>
      <c r="I515" s="49">
        <v>80310</v>
      </c>
      <c r="J515" s="64">
        <v>600</v>
      </c>
      <c r="K515" s="23">
        <f>K516</f>
        <v>4944861.37</v>
      </c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>
        <f>AH516</f>
        <v>41018325.11</v>
      </c>
      <c r="AI515" s="23"/>
      <c r="AJ515" s="23"/>
      <c r="AK515" s="23"/>
      <c r="AL515" s="23"/>
      <c r="AM515" s="23">
        <f>AM516</f>
        <v>35425444.61</v>
      </c>
      <c r="AN515" s="23"/>
      <c r="AO515" s="23"/>
      <c r="AP515" s="23">
        <f>AP516</f>
        <v>33788975.61</v>
      </c>
    </row>
    <row r="516" spans="1:42" s="3" customFormat="1" ht="12.75">
      <c r="A516" s="5" t="s">
        <v>49</v>
      </c>
      <c r="B516" s="63" t="s">
        <v>49</v>
      </c>
      <c r="C516" s="49" t="s">
        <v>71</v>
      </c>
      <c r="D516" s="49">
        <v>1</v>
      </c>
      <c r="E516" s="49">
        <v>22</v>
      </c>
      <c r="F516" s="49">
        <v>2</v>
      </c>
      <c r="G516" s="49">
        <v>921</v>
      </c>
      <c r="H516" s="49">
        <v>10410</v>
      </c>
      <c r="I516" s="49">
        <v>80310</v>
      </c>
      <c r="J516" s="64">
        <v>610</v>
      </c>
      <c r="K516" s="23">
        <f>K517</f>
        <v>4944861.37</v>
      </c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>
        <f>AH517</f>
        <v>41018325.11</v>
      </c>
      <c r="AI516" s="23"/>
      <c r="AJ516" s="23"/>
      <c r="AK516" s="23"/>
      <c r="AL516" s="23"/>
      <c r="AM516" s="23">
        <f>AM517</f>
        <v>35425444.61</v>
      </c>
      <c r="AN516" s="23"/>
      <c r="AO516" s="23"/>
      <c r="AP516" s="23">
        <f>AP517</f>
        <v>33788975.61</v>
      </c>
    </row>
    <row r="517" spans="1:42" s="3" customFormat="1" ht="76.5">
      <c r="A517" s="5" t="s">
        <v>22</v>
      </c>
      <c r="B517" s="63" t="s">
        <v>22</v>
      </c>
      <c r="C517" s="49" t="s">
        <v>71</v>
      </c>
      <c r="D517" s="49">
        <v>1</v>
      </c>
      <c r="E517" s="49">
        <v>22</v>
      </c>
      <c r="F517" s="49">
        <v>2</v>
      </c>
      <c r="G517" s="49">
        <v>921</v>
      </c>
      <c r="H517" s="49">
        <v>10410</v>
      </c>
      <c r="I517" s="49">
        <v>80310</v>
      </c>
      <c r="J517" s="64">
        <v>611</v>
      </c>
      <c r="K517" s="23">
        <v>4944861.37</v>
      </c>
      <c r="L517" s="23">
        <v>500000</v>
      </c>
      <c r="M517" s="23"/>
      <c r="N517" s="23"/>
      <c r="O517" s="23">
        <v>19000</v>
      </c>
      <c r="P517" s="23"/>
      <c r="Q517" s="23"/>
      <c r="R517" s="23">
        <v>1500000</v>
      </c>
      <c r="S517" s="23"/>
      <c r="T517" s="23"/>
      <c r="U517" s="23">
        <v>37830</v>
      </c>
      <c r="V517" s="23">
        <v>50000</v>
      </c>
      <c r="W517" s="23"/>
      <c r="X517" s="23">
        <v>49998</v>
      </c>
      <c r="Y517" s="23">
        <v>-144960.76</v>
      </c>
      <c r="Z517" s="23">
        <v>40245</v>
      </c>
      <c r="AA517" s="23">
        <v>154932</v>
      </c>
      <c r="AB517" s="23">
        <v>5867642.98</v>
      </c>
      <c r="AC517" s="23">
        <v>1252550</v>
      </c>
      <c r="AD517" s="23">
        <v>682950.55</v>
      </c>
      <c r="AE517" s="23">
        <v>121267</v>
      </c>
      <c r="AF517" s="23">
        <v>99105.88</v>
      </c>
      <c r="AG517" s="23">
        <v>779437.85</v>
      </c>
      <c r="AH517" s="23">
        <f>32115156.61+X517+Y517+Z517+AA517+AB517+AC517+AD517+AE517+AF517+AG517</f>
        <v>41018325.11</v>
      </c>
      <c r="AI517" s="23"/>
      <c r="AJ517" s="23"/>
      <c r="AK517" s="23"/>
      <c r="AL517" s="23">
        <v>2491624</v>
      </c>
      <c r="AM517" s="23">
        <f>32933820.61+AL517</f>
        <v>35425444.61</v>
      </c>
      <c r="AN517" s="23"/>
      <c r="AO517" s="23"/>
      <c r="AP517" s="23">
        <v>33788975.61</v>
      </c>
    </row>
    <row r="518" spans="1:42" s="3" customFormat="1" ht="36.75" customHeight="1">
      <c r="A518" s="5"/>
      <c r="B518" s="59" t="s">
        <v>320</v>
      </c>
      <c r="C518" s="52" t="s">
        <v>71</v>
      </c>
      <c r="D518" s="52">
        <v>1</v>
      </c>
      <c r="E518" s="52">
        <v>22</v>
      </c>
      <c r="F518" s="52">
        <v>2</v>
      </c>
      <c r="G518" s="52">
        <v>921</v>
      </c>
      <c r="H518" s="52">
        <v>10410</v>
      </c>
      <c r="I518" s="52">
        <v>82350</v>
      </c>
      <c r="J518" s="53"/>
      <c r="K518" s="24">
        <f>K519</f>
        <v>4944861.37</v>
      </c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>
        <f>AH519</f>
        <v>16496759.649999999</v>
      </c>
      <c r="AI518" s="24"/>
      <c r="AJ518" s="24"/>
      <c r="AK518" s="24"/>
      <c r="AL518" s="24"/>
      <c r="AM518" s="24">
        <f>AM519</f>
        <v>18334018.81</v>
      </c>
      <c r="AN518" s="24"/>
      <c r="AO518" s="24"/>
      <c r="AP518" s="24">
        <f>AP519</f>
        <v>18334018.81</v>
      </c>
    </row>
    <row r="519" spans="1:42" s="3" customFormat="1" ht="38.25">
      <c r="A519" s="5"/>
      <c r="B519" s="63" t="s">
        <v>66</v>
      </c>
      <c r="C519" s="49" t="s">
        <v>71</v>
      </c>
      <c r="D519" s="49">
        <v>1</v>
      </c>
      <c r="E519" s="49">
        <v>22</v>
      </c>
      <c r="F519" s="49">
        <v>2</v>
      </c>
      <c r="G519" s="49">
        <v>921</v>
      </c>
      <c r="H519" s="49">
        <v>10410</v>
      </c>
      <c r="I519" s="49">
        <v>82350</v>
      </c>
      <c r="J519" s="64">
        <v>600</v>
      </c>
      <c r="K519" s="23">
        <f>K520</f>
        <v>4944861.37</v>
      </c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>
        <f>AH520</f>
        <v>16496759.649999999</v>
      </c>
      <c r="AI519" s="23"/>
      <c r="AJ519" s="23"/>
      <c r="AK519" s="23"/>
      <c r="AL519" s="23"/>
      <c r="AM519" s="23">
        <f>AM520</f>
        <v>18334018.81</v>
      </c>
      <c r="AN519" s="23"/>
      <c r="AO519" s="23"/>
      <c r="AP519" s="23">
        <f>AP520</f>
        <v>18334018.81</v>
      </c>
    </row>
    <row r="520" spans="1:42" s="3" customFormat="1" ht="12.75">
      <c r="A520" s="5"/>
      <c r="B520" s="63" t="s">
        <v>49</v>
      </c>
      <c r="C520" s="49" t="s">
        <v>71</v>
      </c>
      <c r="D520" s="49">
        <v>1</v>
      </c>
      <c r="E520" s="49">
        <v>22</v>
      </c>
      <c r="F520" s="49">
        <v>2</v>
      </c>
      <c r="G520" s="49">
        <v>921</v>
      </c>
      <c r="H520" s="49">
        <v>10410</v>
      </c>
      <c r="I520" s="49">
        <v>82350</v>
      </c>
      <c r="J520" s="64">
        <v>610</v>
      </c>
      <c r="K520" s="23">
        <f>K521</f>
        <v>4944861.37</v>
      </c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>
        <f>AH521</f>
        <v>16496759.649999999</v>
      </c>
      <c r="AI520" s="23"/>
      <c r="AJ520" s="23"/>
      <c r="AK520" s="23"/>
      <c r="AL520" s="23"/>
      <c r="AM520" s="23">
        <f>AM521</f>
        <v>18334018.81</v>
      </c>
      <c r="AN520" s="23"/>
      <c r="AO520" s="23"/>
      <c r="AP520" s="23">
        <f>AP521</f>
        <v>18334018.81</v>
      </c>
    </row>
    <row r="521" spans="1:42" s="3" customFormat="1" ht="76.5">
      <c r="A521" s="5"/>
      <c r="B521" s="63" t="s">
        <v>22</v>
      </c>
      <c r="C521" s="49" t="s">
        <v>71</v>
      </c>
      <c r="D521" s="49">
        <v>1</v>
      </c>
      <c r="E521" s="49">
        <v>22</v>
      </c>
      <c r="F521" s="49">
        <v>2</v>
      </c>
      <c r="G521" s="49">
        <v>921</v>
      </c>
      <c r="H521" s="49">
        <v>10410</v>
      </c>
      <c r="I521" s="49">
        <v>82350</v>
      </c>
      <c r="J521" s="64">
        <v>611</v>
      </c>
      <c r="K521" s="23">
        <v>4944861.37</v>
      </c>
      <c r="L521" s="23">
        <v>500000</v>
      </c>
      <c r="M521" s="23"/>
      <c r="N521" s="23"/>
      <c r="O521" s="23">
        <v>19000</v>
      </c>
      <c r="P521" s="23"/>
      <c r="Q521" s="23"/>
      <c r="R521" s="23">
        <v>1500000</v>
      </c>
      <c r="S521" s="23"/>
      <c r="T521" s="23"/>
      <c r="U521" s="23">
        <v>37830</v>
      </c>
      <c r="V521" s="23">
        <v>50000</v>
      </c>
      <c r="W521" s="23"/>
      <c r="X521" s="23"/>
      <c r="Y521" s="23"/>
      <c r="Z521" s="23"/>
      <c r="AA521" s="23"/>
      <c r="AB521" s="23"/>
      <c r="AC521" s="23">
        <v>-1022000</v>
      </c>
      <c r="AD521" s="23"/>
      <c r="AE521" s="23">
        <v>-97420.52</v>
      </c>
      <c r="AF521" s="23">
        <v>-12200</v>
      </c>
      <c r="AG521" s="23">
        <v>-702038.64</v>
      </c>
      <c r="AH521" s="23">
        <f>18330418.81+AC521+AE521+AF521+AG521</f>
        <v>16496759.649999999</v>
      </c>
      <c r="AI521" s="23"/>
      <c r="AJ521" s="23"/>
      <c r="AK521" s="23"/>
      <c r="AL521" s="23"/>
      <c r="AM521" s="23">
        <v>18334018.81</v>
      </c>
      <c r="AN521" s="23"/>
      <c r="AO521" s="23"/>
      <c r="AP521" s="23">
        <v>18334018.81</v>
      </c>
    </row>
    <row r="522" spans="1:42" s="3" customFormat="1" ht="25.5">
      <c r="A522" s="6"/>
      <c r="B522" s="51" t="s">
        <v>321</v>
      </c>
      <c r="C522" s="52" t="s">
        <v>71</v>
      </c>
      <c r="D522" s="52">
        <v>1</v>
      </c>
      <c r="E522" s="52">
        <v>22</v>
      </c>
      <c r="F522" s="52">
        <v>2</v>
      </c>
      <c r="G522" s="52">
        <v>921</v>
      </c>
      <c r="H522" s="52"/>
      <c r="I522" s="52">
        <v>83360</v>
      </c>
      <c r="J522" s="53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>
        <f>AH523</f>
        <v>20127526.890000004</v>
      </c>
      <c r="AI522" s="24"/>
      <c r="AJ522" s="24"/>
      <c r="AK522" s="24"/>
      <c r="AL522" s="24"/>
      <c r="AM522" s="24">
        <f aca="true" t="shared" si="35" ref="AM522:AP524">AM523</f>
        <v>17433608.060000002</v>
      </c>
      <c r="AN522" s="24"/>
      <c r="AO522" s="24"/>
      <c r="AP522" s="24">
        <f t="shared" si="35"/>
        <v>17433608.060000002</v>
      </c>
    </row>
    <row r="523" spans="1:42" s="3" customFormat="1" ht="38.25">
      <c r="A523" s="5"/>
      <c r="B523" s="63" t="s">
        <v>66</v>
      </c>
      <c r="C523" s="49" t="s">
        <v>71</v>
      </c>
      <c r="D523" s="49">
        <v>1</v>
      </c>
      <c r="E523" s="49">
        <v>22</v>
      </c>
      <c r="F523" s="49">
        <v>2</v>
      </c>
      <c r="G523" s="49">
        <v>921</v>
      </c>
      <c r="H523" s="49"/>
      <c r="I523" s="49">
        <v>83360</v>
      </c>
      <c r="J523" s="64">
        <v>600</v>
      </c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>
        <f>AH524</f>
        <v>20127526.890000004</v>
      </c>
      <c r="AI523" s="23"/>
      <c r="AJ523" s="23"/>
      <c r="AK523" s="23"/>
      <c r="AL523" s="23"/>
      <c r="AM523" s="23">
        <f t="shared" si="35"/>
        <v>17433608.060000002</v>
      </c>
      <c r="AN523" s="23"/>
      <c r="AO523" s="23"/>
      <c r="AP523" s="23">
        <f t="shared" si="35"/>
        <v>17433608.060000002</v>
      </c>
    </row>
    <row r="524" spans="1:42" s="3" customFormat="1" ht="12.75">
      <c r="A524" s="5"/>
      <c r="B524" s="63" t="s">
        <v>49</v>
      </c>
      <c r="C524" s="49" t="s">
        <v>71</v>
      </c>
      <c r="D524" s="49">
        <v>1</v>
      </c>
      <c r="E524" s="49">
        <v>22</v>
      </c>
      <c r="F524" s="49">
        <v>2</v>
      </c>
      <c r="G524" s="49">
        <v>921</v>
      </c>
      <c r="H524" s="49"/>
      <c r="I524" s="49">
        <v>83360</v>
      </c>
      <c r="J524" s="64">
        <v>610</v>
      </c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>
        <f>AH525</f>
        <v>20127526.890000004</v>
      </c>
      <c r="AI524" s="23"/>
      <c r="AJ524" s="23"/>
      <c r="AK524" s="23"/>
      <c r="AL524" s="23"/>
      <c r="AM524" s="23">
        <f t="shared" si="35"/>
        <v>17433608.060000002</v>
      </c>
      <c r="AN524" s="23"/>
      <c r="AO524" s="23"/>
      <c r="AP524" s="23">
        <f t="shared" si="35"/>
        <v>17433608.060000002</v>
      </c>
    </row>
    <row r="525" spans="1:43" s="3" customFormat="1" ht="78.75" customHeight="1">
      <c r="A525" s="5"/>
      <c r="B525" s="63" t="s">
        <v>22</v>
      </c>
      <c r="C525" s="49" t="s">
        <v>71</v>
      </c>
      <c r="D525" s="49">
        <v>1</v>
      </c>
      <c r="E525" s="49">
        <v>22</v>
      </c>
      <c r="F525" s="49">
        <v>2</v>
      </c>
      <c r="G525" s="49">
        <v>921</v>
      </c>
      <c r="H525" s="49"/>
      <c r="I525" s="49">
        <v>83360</v>
      </c>
      <c r="J525" s="64">
        <v>611</v>
      </c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>
        <v>2843930</v>
      </c>
      <c r="Y525" s="23"/>
      <c r="Z525" s="23"/>
      <c r="AA525" s="23"/>
      <c r="AB525" s="23"/>
      <c r="AC525" s="23">
        <v>-1900</v>
      </c>
      <c r="AD525" s="23"/>
      <c r="AE525" s="23">
        <v>6153.52</v>
      </c>
      <c r="AF525" s="23">
        <v>-90622.08</v>
      </c>
      <c r="AG525" s="31">
        <v>-63642.61</v>
      </c>
      <c r="AH525" s="23">
        <f>10001967.46+7431640.6+X525+AC525+AE525+AF525+AG525</f>
        <v>20127526.890000004</v>
      </c>
      <c r="AI525" s="23"/>
      <c r="AJ525" s="23"/>
      <c r="AK525" s="23"/>
      <c r="AL525" s="23"/>
      <c r="AM525" s="23">
        <f>10001967.46+7431640.6</f>
        <v>17433608.060000002</v>
      </c>
      <c r="AN525" s="23"/>
      <c r="AO525" s="23"/>
      <c r="AP525" s="23">
        <f>10001967.46+7431640.6</f>
        <v>17433608.060000002</v>
      </c>
      <c r="AQ525" s="3">
        <v>-50407</v>
      </c>
    </row>
    <row r="526" spans="1:42" ht="89.25" hidden="1">
      <c r="A526" s="14" t="s">
        <v>98</v>
      </c>
      <c r="B526" s="54" t="s">
        <v>98</v>
      </c>
      <c r="C526" s="52" t="s">
        <v>71</v>
      </c>
      <c r="D526" s="52">
        <v>1</v>
      </c>
      <c r="E526" s="52">
        <v>22</v>
      </c>
      <c r="F526" s="52">
        <v>2</v>
      </c>
      <c r="G526" s="52">
        <v>921</v>
      </c>
      <c r="H526" s="52">
        <v>10420</v>
      </c>
      <c r="I526" s="52">
        <v>10420</v>
      </c>
      <c r="J526" s="53"/>
      <c r="K526" s="24">
        <f>K527</f>
        <v>3838219.05</v>
      </c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>
        <f>AH527</f>
        <v>0</v>
      </c>
      <c r="AI526" s="24"/>
      <c r="AJ526" s="24"/>
      <c r="AK526" s="24"/>
      <c r="AL526" s="24"/>
      <c r="AM526" s="24">
        <f aca="true" t="shared" si="36" ref="AM526:AP528">AM527</f>
        <v>0</v>
      </c>
      <c r="AN526" s="24"/>
      <c r="AO526" s="24"/>
      <c r="AP526" s="24">
        <f t="shared" si="36"/>
        <v>0</v>
      </c>
    </row>
    <row r="527" spans="1:42" ht="38.25" hidden="1">
      <c r="A527" s="5" t="s">
        <v>66</v>
      </c>
      <c r="B527" s="63" t="s">
        <v>66</v>
      </c>
      <c r="C527" s="49" t="s">
        <v>71</v>
      </c>
      <c r="D527" s="49">
        <v>1</v>
      </c>
      <c r="E527" s="49">
        <v>22</v>
      </c>
      <c r="F527" s="49">
        <v>2</v>
      </c>
      <c r="G527" s="49">
        <v>921</v>
      </c>
      <c r="H527" s="49">
        <v>10420</v>
      </c>
      <c r="I527" s="49">
        <v>10420</v>
      </c>
      <c r="J527" s="64">
        <v>600</v>
      </c>
      <c r="K527" s="23">
        <f>K528</f>
        <v>3838219.05</v>
      </c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>
        <f>AH528</f>
        <v>0</v>
      </c>
      <c r="AI527" s="23"/>
      <c r="AJ527" s="23"/>
      <c r="AK527" s="23"/>
      <c r="AL527" s="23"/>
      <c r="AM527" s="23">
        <f t="shared" si="36"/>
        <v>0</v>
      </c>
      <c r="AN527" s="23"/>
      <c r="AO527" s="23"/>
      <c r="AP527" s="23">
        <f t="shared" si="36"/>
        <v>0</v>
      </c>
    </row>
    <row r="528" spans="1:42" ht="12.75" hidden="1">
      <c r="A528" s="5" t="s">
        <v>49</v>
      </c>
      <c r="B528" s="63" t="s">
        <v>49</v>
      </c>
      <c r="C528" s="49" t="s">
        <v>71</v>
      </c>
      <c r="D528" s="49">
        <v>1</v>
      </c>
      <c r="E528" s="49">
        <v>22</v>
      </c>
      <c r="F528" s="49">
        <v>2</v>
      </c>
      <c r="G528" s="49">
        <v>921</v>
      </c>
      <c r="H528" s="49">
        <v>10420</v>
      </c>
      <c r="I528" s="49">
        <v>10420</v>
      </c>
      <c r="J528" s="64">
        <v>610</v>
      </c>
      <c r="K528" s="23">
        <f>K529</f>
        <v>3838219.05</v>
      </c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>
        <f>AH529</f>
        <v>0</v>
      </c>
      <c r="AI528" s="23"/>
      <c r="AJ528" s="23"/>
      <c r="AK528" s="23"/>
      <c r="AL528" s="23"/>
      <c r="AM528" s="23">
        <f t="shared" si="36"/>
        <v>0</v>
      </c>
      <c r="AN528" s="23"/>
      <c r="AO528" s="23"/>
      <c r="AP528" s="23">
        <f t="shared" si="36"/>
        <v>0</v>
      </c>
    </row>
    <row r="529" spans="1:42" s="3" customFormat="1" ht="76.5" hidden="1">
      <c r="A529" s="5" t="s">
        <v>22</v>
      </c>
      <c r="B529" s="63" t="s">
        <v>22</v>
      </c>
      <c r="C529" s="49" t="s">
        <v>71</v>
      </c>
      <c r="D529" s="49">
        <v>1</v>
      </c>
      <c r="E529" s="49">
        <v>22</v>
      </c>
      <c r="F529" s="49">
        <v>2</v>
      </c>
      <c r="G529" s="49">
        <v>921</v>
      </c>
      <c r="H529" s="49">
        <v>10420</v>
      </c>
      <c r="I529" s="49">
        <v>10420</v>
      </c>
      <c r="J529" s="64">
        <v>611</v>
      </c>
      <c r="K529" s="23">
        <v>3838219.05</v>
      </c>
      <c r="L529" s="23">
        <v>918321</v>
      </c>
      <c r="M529" s="23"/>
      <c r="N529" s="23">
        <v>236248</v>
      </c>
      <c r="O529" s="23">
        <v>269761</v>
      </c>
      <c r="P529" s="23">
        <v>1090329</v>
      </c>
      <c r="Q529" s="23">
        <v>125526</v>
      </c>
      <c r="R529" s="23"/>
      <c r="S529" s="23"/>
      <c r="T529" s="23"/>
      <c r="U529" s="23"/>
      <c r="V529" s="23">
        <v>350000</v>
      </c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>
        <v>0</v>
      </c>
      <c r="AI529" s="23"/>
      <c r="AJ529" s="23"/>
      <c r="AK529" s="23"/>
      <c r="AL529" s="23"/>
      <c r="AM529" s="23">
        <v>0</v>
      </c>
      <c r="AN529" s="23"/>
      <c r="AO529" s="23"/>
      <c r="AP529" s="23">
        <v>0</v>
      </c>
    </row>
    <row r="530" spans="1:42" ht="89.25" hidden="1">
      <c r="A530" s="14" t="s">
        <v>99</v>
      </c>
      <c r="B530" s="54" t="s">
        <v>99</v>
      </c>
      <c r="C530" s="52" t="s">
        <v>71</v>
      </c>
      <c r="D530" s="52">
        <v>1</v>
      </c>
      <c r="E530" s="52">
        <v>22</v>
      </c>
      <c r="F530" s="52">
        <v>2</v>
      </c>
      <c r="G530" s="52">
        <v>921</v>
      </c>
      <c r="H530" s="52">
        <v>10430</v>
      </c>
      <c r="I530" s="52">
        <v>10430</v>
      </c>
      <c r="J530" s="53"/>
      <c r="K530" s="24">
        <f>K531</f>
        <v>5851970</v>
      </c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>
        <f>AH531</f>
        <v>0</v>
      </c>
      <c r="AI530" s="24"/>
      <c r="AJ530" s="24"/>
      <c r="AK530" s="24"/>
      <c r="AL530" s="24"/>
      <c r="AM530" s="24">
        <f aca="true" t="shared" si="37" ref="AM530:AP532">AM531</f>
        <v>0</v>
      </c>
      <c r="AN530" s="24"/>
      <c r="AO530" s="24"/>
      <c r="AP530" s="24">
        <f t="shared" si="37"/>
        <v>0</v>
      </c>
    </row>
    <row r="531" spans="1:42" ht="38.25" hidden="1">
      <c r="A531" s="5" t="s">
        <v>66</v>
      </c>
      <c r="B531" s="63" t="s">
        <v>66</v>
      </c>
      <c r="C531" s="49" t="s">
        <v>71</v>
      </c>
      <c r="D531" s="49">
        <v>1</v>
      </c>
      <c r="E531" s="49">
        <v>22</v>
      </c>
      <c r="F531" s="49">
        <v>2</v>
      </c>
      <c r="G531" s="49">
        <v>921</v>
      </c>
      <c r="H531" s="49">
        <v>10430</v>
      </c>
      <c r="I531" s="49">
        <v>10430</v>
      </c>
      <c r="J531" s="64">
        <v>600</v>
      </c>
      <c r="K531" s="23">
        <f>K532</f>
        <v>5851970</v>
      </c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>
        <f>AH532</f>
        <v>0</v>
      </c>
      <c r="AI531" s="23"/>
      <c r="AJ531" s="23"/>
      <c r="AK531" s="23"/>
      <c r="AL531" s="23"/>
      <c r="AM531" s="23">
        <f t="shared" si="37"/>
        <v>0</v>
      </c>
      <c r="AN531" s="23"/>
      <c r="AO531" s="23"/>
      <c r="AP531" s="23">
        <f t="shared" si="37"/>
        <v>0</v>
      </c>
    </row>
    <row r="532" spans="1:42" ht="12.75" hidden="1">
      <c r="A532" s="5" t="s">
        <v>49</v>
      </c>
      <c r="B532" s="63" t="s">
        <v>49</v>
      </c>
      <c r="C532" s="49" t="s">
        <v>71</v>
      </c>
      <c r="D532" s="49">
        <v>1</v>
      </c>
      <c r="E532" s="49">
        <v>22</v>
      </c>
      <c r="F532" s="49">
        <v>2</v>
      </c>
      <c r="G532" s="49">
        <v>921</v>
      </c>
      <c r="H532" s="49">
        <v>10430</v>
      </c>
      <c r="I532" s="49">
        <v>10430</v>
      </c>
      <c r="J532" s="64">
        <v>610</v>
      </c>
      <c r="K532" s="23">
        <f>K533</f>
        <v>5851970</v>
      </c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>
        <f>AH533</f>
        <v>0</v>
      </c>
      <c r="AI532" s="23"/>
      <c r="AJ532" s="23"/>
      <c r="AK532" s="23"/>
      <c r="AL532" s="23"/>
      <c r="AM532" s="23">
        <f t="shared" si="37"/>
        <v>0</v>
      </c>
      <c r="AN532" s="23"/>
      <c r="AO532" s="23"/>
      <c r="AP532" s="23">
        <f t="shared" si="37"/>
        <v>0</v>
      </c>
    </row>
    <row r="533" spans="1:42" s="3" customFormat="1" ht="76.5" hidden="1">
      <c r="A533" s="5" t="s">
        <v>22</v>
      </c>
      <c r="B533" s="63" t="s">
        <v>22</v>
      </c>
      <c r="C533" s="49" t="s">
        <v>71</v>
      </c>
      <c r="D533" s="49">
        <v>1</v>
      </c>
      <c r="E533" s="49">
        <v>22</v>
      </c>
      <c r="F533" s="49">
        <v>2</v>
      </c>
      <c r="G533" s="49">
        <v>921</v>
      </c>
      <c r="H533" s="49">
        <v>10430</v>
      </c>
      <c r="I533" s="49">
        <v>10430</v>
      </c>
      <c r="J533" s="64">
        <v>611</v>
      </c>
      <c r="K533" s="23">
        <v>5851970</v>
      </c>
      <c r="L533" s="23"/>
      <c r="M533" s="23">
        <v>124300</v>
      </c>
      <c r="N533" s="23">
        <v>64550</v>
      </c>
      <c r="O533" s="23">
        <v>362739</v>
      </c>
      <c r="P533" s="23"/>
      <c r="Q533" s="23"/>
      <c r="R533" s="23"/>
      <c r="S533" s="23"/>
      <c r="T533" s="23"/>
      <c r="U533" s="23">
        <v>340113</v>
      </c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>
        <v>0</v>
      </c>
      <c r="AI533" s="23"/>
      <c r="AJ533" s="23"/>
      <c r="AK533" s="23"/>
      <c r="AL533" s="23"/>
      <c r="AM533" s="23">
        <v>0</v>
      </c>
      <c r="AN533" s="23"/>
      <c r="AO533" s="23"/>
      <c r="AP533" s="23">
        <v>0</v>
      </c>
    </row>
    <row r="534" spans="1:42" ht="89.25" hidden="1">
      <c r="A534" s="14" t="s">
        <v>100</v>
      </c>
      <c r="B534" s="54" t="s">
        <v>100</v>
      </c>
      <c r="C534" s="52" t="s">
        <v>71</v>
      </c>
      <c r="D534" s="52">
        <v>1</v>
      </c>
      <c r="E534" s="52">
        <v>22</v>
      </c>
      <c r="F534" s="52">
        <v>2</v>
      </c>
      <c r="G534" s="52">
        <v>921</v>
      </c>
      <c r="H534" s="52">
        <v>10440</v>
      </c>
      <c r="I534" s="52">
        <v>10440</v>
      </c>
      <c r="J534" s="53"/>
      <c r="K534" s="24">
        <f>K535</f>
        <v>3564951</v>
      </c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>
        <f>AH535</f>
        <v>0</v>
      </c>
      <c r="AI534" s="24"/>
      <c r="AJ534" s="24"/>
      <c r="AK534" s="24"/>
      <c r="AL534" s="24"/>
      <c r="AM534" s="24">
        <f aca="true" t="shared" si="38" ref="AM534:AP536">AM535</f>
        <v>0</v>
      </c>
      <c r="AN534" s="24"/>
      <c r="AO534" s="24"/>
      <c r="AP534" s="24">
        <f t="shared" si="38"/>
        <v>0</v>
      </c>
    </row>
    <row r="535" spans="1:42" ht="38.25" hidden="1">
      <c r="A535" s="5" t="s">
        <v>66</v>
      </c>
      <c r="B535" s="63" t="s">
        <v>66</v>
      </c>
      <c r="C535" s="49" t="s">
        <v>71</v>
      </c>
      <c r="D535" s="49">
        <v>1</v>
      </c>
      <c r="E535" s="49">
        <v>22</v>
      </c>
      <c r="F535" s="49">
        <v>2</v>
      </c>
      <c r="G535" s="49">
        <v>921</v>
      </c>
      <c r="H535" s="49">
        <v>10440</v>
      </c>
      <c r="I535" s="49">
        <v>10440</v>
      </c>
      <c r="J535" s="64">
        <v>600</v>
      </c>
      <c r="K535" s="23">
        <f>K536</f>
        <v>3564951</v>
      </c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>
        <f>AH536</f>
        <v>0</v>
      </c>
      <c r="AI535" s="23"/>
      <c r="AJ535" s="23"/>
      <c r="AK535" s="23"/>
      <c r="AL535" s="23"/>
      <c r="AM535" s="23">
        <f t="shared" si="38"/>
        <v>0</v>
      </c>
      <c r="AN535" s="23"/>
      <c r="AO535" s="23"/>
      <c r="AP535" s="23">
        <f t="shared" si="38"/>
        <v>0</v>
      </c>
    </row>
    <row r="536" spans="1:42" ht="12.75" hidden="1">
      <c r="A536" s="5" t="s">
        <v>49</v>
      </c>
      <c r="B536" s="63" t="s">
        <v>49</v>
      </c>
      <c r="C536" s="49" t="s">
        <v>71</v>
      </c>
      <c r="D536" s="49">
        <v>1</v>
      </c>
      <c r="E536" s="49">
        <v>22</v>
      </c>
      <c r="F536" s="49">
        <v>2</v>
      </c>
      <c r="G536" s="49">
        <v>921</v>
      </c>
      <c r="H536" s="49">
        <v>10440</v>
      </c>
      <c r="I536" s="49">
        <v>10440</v>
      </c>
      <c r="J536" s="64">
        <v>610</v>
      </c>
      <c r="K536" s="23">
        <f>K537</f>
        <v>3564951</v>
      </c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>
        <f>AH537</f>
        <v>0</v>
      </c>
      <c r="AI536" s="23"/>
      <c r="AJ536" s="23"/>
      <c r="AK536" s="23"/>
      <c r="AL536" s="23"/>
      <c r="AM536" s="23">
        <f t="shared" si="38"/>
        <v>0</v>
      </c>
      <c r="AN536" s="23"/>
      <c r="AO536" s="23"/>
      <c r="AP536" s="23">
        <f t="shared" si="38"/>
        <v>0</v>
      </c>
    </row>
    <row r="537" spans="1:42" s="3" customFormat="1" ht="76.5" hidden="1">
      <c r="A537" s="5" t="s">
        <v>22</v>
      </c>
      <c r="B537" s="63" t="s">
        <v>22</v>
      </c>
      <c r="C537" s="49" t="s">
        <v>71</v>
      </c>
      <c r="D537" s="49">
        <v>1</v>
      </c>
      <c r="E537" s="49">
        <v>22</v>
      </c>
      <c r="F537" s="49">
        <v>2</v>
      </c>
      <c r="G537" s="49">
        <v>921</v>
      </c>
      <c r="H537" s="49">
        <v>10440</v>
      </c>
      <c r="I537" s="49">
        <v>10440</v>
      </c>
      <c r="J537" s="64">
        <v>611</v>
      </c>
      <c r="K537" s="23">
        <v>3564951</v>
      </c>
      <c r="L537" s="23"/>
      <c r="M537" s="23"/>
      <c r="N537" s="23"/>
      <c r="O537" s="23">
        <v>45000</v>
      </c>
      <c r="P537" s="23">
        <v>0</v>
      </c>
      <c r="Q537" s="23">
        <v>149897</v>
      </c>
      <c r="R537" s="23"/>
      <c r="S537" s="23">
        <v>50000</v>
      </c>
      <c r="T537" s="23">
        <v>95649</v>
      </c>
      <c r="U537" s="23">
        <v>477075</v>
      </c>
      <c r="V537" s="23">
        <v>0</v>
      </c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>
        <v>0</v>
      </c>
      <c r="AI537" s="23"/>
      <c r="AJ537" s="23"/>
      <c r="AK537" s="23"/>
      <c r="AL537" s="23"/>
      <c r="AM537" s="23">
        <v>0</v>
      </c>
      <c r="AN537" s="23"/>
      <c r="AO537" s="23"/>
      <c r="AP537" s="23">
        <v>0</v>
      </c>
    </row>
    <row r="538" spans="1:42" ht="89.25" hidden="1">
      <c r="A538" s="14" t="s">
        <v>101</v>
      </c>
      <c r="B538" s="54" t="s">
        <v>101</v>
      </c>
      <c r="C538" s="52" t="s">
        <v>71</v>
      </c>
      <c r="D538" s="52">
        <v>1</v>
      </c>
      <c r="E538" s="52">
        <v>22</v>
      </c>
      <c r="F538" s="52">
        <v>2</v>
      </c>
      <c r="G538" s="52">
        <v>921</v>
      </c>
      <c r="H538" s="52">
        <v>10450</v>
      </c>
      <c r="I538" s="52">
        <v>10450</v>
      </c>
      <c r="J538" s="53"/>
      <c r="K538" s="24">
        <f>K539</f>
        <v>3130999</v>
      </c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>
        <f>AH539</f>
        <v>0</v>
      </c>
      <c r="AI538" s="24"/>
      <c r="AJ538" s="24"/>
      <c r="AK538" s="24"/>
      <c r="AL538" s="24"/>
      <c r="AM538" s="24">
        <f aca="true" t="shared" si="39" ref="AM538:AP540">AM539</f>
        <v>0</v>
      </c>
      <c r="AN538" s="24"/>
      <c r="AO538" s="24"/>
      <c r="AP538" s="24">
        <f t="shared" si="39"/>
        <v>0</v>
      </c>
    </row>
    <row r="539" spans="1:42" ht="38.25" hidden="1">
      <c r="A539" s="5" t="s">
        <v>66</v>
      </c>
      <c r="B539" s="63" t="s">
        <v>66</v>
      </c>
      <c r="C539" s="49" t="s">
        <v>71</v>
      </c>
      <c r="D539" s="49">
        <v>1</v>
      </c>
      <c r="E539" s="49">
        <v>22</v>
      </c>
      <c r="F539" s="49">
        <v>2</v>
      </c>
      <c r="G539" s="49">
        <v>921</v>
      </c>
      <c r="H539" s="49">
        <v>10450</v>
      </c>
      <c r="I539" s="49">
        <v>10450</v>
      </c>
      <c r="J539" s="64">
        <v>600</v>
      </c>
      <c r="K539" s="23">
        <f>K540</f>
        <v>3130999</v>
      </c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>
        <f>AH540</f>
        <v>0</v>
      </c>
      <c r="AI539" s="23"/>
      <c r="AJ539" s="23"/>
      <c r="AK539" s="23"/>
      <c r="AL539" s="23"/>
      <c r="AM539" s="23">
        <f t="shared" si="39"/>
        <v>0</v>
      </c>
      <c r="AN539" s="23"/>
      <c r="AO539" s="23"/>
      <c r="AP539" s="23">
        <f t="shared" si="39"/>
        <v>0</v>
      </c>
    </row>
    <row r="540" spans="1:42" ht="12.75" hidden="1">
      <c r="A540" s="5" t="s">
        <v>49</v>
      </c>
      <c r="B540" s="63" t="s">
        <v>49</v>
      </c>
      <c r="C540" s="49" t="s">
        <v>71</v>
      </c>
      <c r="D540" s="49">
        <v>1</v>
      </c>
      <c r="E540" s="49">
        <v>22</v>
      </c>
      <c r="F540" s="49">
        <v>2</v>
      </c>
      <c r="G540" s="49">
        <v>921</v>
      </c>
      <c r="H540" s="49">
        <v>10450</v>
      </c>
      <c r="I540" s="49">
        <v>10450</v>
      </c>
      <c r="J540" s="64">
        <v>610</v>
      </c>
      <c r="K540" s="23">
        <f>K541</f>
        <v>3130999</v>
      </c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>
        <f>AH541</f>
        <v>0</v>
      </c>
      <c r="AI540" s="23"/>
      <c r="AJ540" s="23"/>
      <c r="AK540" s="23"/>
      <c r="AL540" s="23"/>
      <c r="AM540" s="23">
        <f t="shared" si="39"/>
        <v>0</v>
      </c>
      <c r="AN540" s="23"/>
      <c r="AO540" s="23"/>
      <c r="AP540" s="23">
        <f t="shared" si="39"/>
        <v>0</v>
      </c>
    </row>
    <row r="541" spans="1:42" s="3" customFormat="1" ht="76.5" hidden="1">
      <c r="A541" s="5" t="s">
        <v>22</v>
      </c>
      <c r="B541" s="63" t="s">
        <v>22</v>
      </c>
      <c r="C541" s="49" t="s">
        <v>71</v>
      </c>
      <c r="D541" s="49">
        <v>1</v>
      </c>
      <c r="E541" s="49">
        <v>22</v>
      </c>
      <c r="F541" s="49">
        <v>2</v>
      </c>
      <c r="G541" s="49">
        <v>921</v>
      </c>
      <c r="H541" s="49">
        <v>10450</v>
      </c>
      <c r="I541" s="49">
        <v>10450</v>
      </c>
      <c r="J541" s="64">
        <v>611</v>
      </c>
      <c r="K541" s="23">
        <v>3130999</v>
      </c>
      <c r="L541" s="23">
        <v>552879</v>
      </c>
      <c r="M541" s="23"/>
      <c r="N541" s="23"/>
      <c r="O541" s="23">
        <v>4300</v>
      </c>
      <c r="P541" s="23"/>
      <c r="Q541" s="23"/>
      <c r="R541" s="23"/>
      <c r="S541" s="23"/>
      <c r="T541" s="23"/>
      <c r="U541" s="23">
        <v>181560</v>
      </c>
      <c r="V541" s="23">
        <v>578603</v>
      </c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>
        <v>0</v>
      </c>
      <c r="AI541" s="23"/>
      <c r="AJ541" s="23"/>
      <c r="AK541" s="23"/>
      <c r="AL541" s="23"/>
      <c r="AM541" s="23">
        <v>0</v>
      </c>
      <c r="AN541" s="23"/>
      <c r="AO541" s="23"/>
      <c r="AP541" s="23">
        <v>0</v>
      </c>
    </row>
    <row r="542" spans="1:42" ht="89.25" hidden="1">
      <c r="A542" s="14" t="s">
        <v>102</v>
      </c>
      <c r="B542" s="54" t="s">
        <v>102</v>
      </c>
      <c r="C542" s="52" t="s">
        <v>71</v>
      </c>
      <c r="D542" s="52">
        <v>1</v>
      </c>
      <c r="E542" s="52">
        <v>22</v>
      </c>
      <c r="F542" s="52">
        <v>2</v>
      </c>
      <c r="G542" s="52">
        <v>921</v>
      </c>
      <c r="H542" s="52">
        <v>10460</v>
      </c>
      <c r="I542" s="52">
        <v>10460</v>
      </c>
      <c r="J542" s="53"/>
      <c r="K542" s="24">
        <f>K543</f>
        <v>3640519.87</v>
      </c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>
        <f>AH543</f>
        <v>0</v>
      </c>
      <c r="AI542" s="24"/>
      <c r="AJ542" s="24"/>
      <c r="AK542" s="24"/>
      <c r="AL542" s="24"/>
      <c r="AM542" s="24">
        <f aca="true" t="shared" si="40" ref="AM542:AP544">AM543</f>
        <v>0</v>
      </c>
      <c r="AN542" s="24"/>
      <c r="AO542" s="24"/>
      <c r="AP542" s="24">
        <f t="shared" si="40"/>
        <v>0</v>
      </c>
    </row>
    <row r="543" spans="1:42" ht="38.25" hidden="1">
      <c r="A543" s="5" t="s">
        <v>66</v>
      </c>
      <c r="B543" s="63" t="s">
        <v>66</v>
      </c>
      <c r="C543" s="49" t="s">
        <v>71</v>
      </c>
      <c r="D543" s="49">
        <v>1</v>
      </c>
      <c r="E543" s="49">
        <v>22</v>
      </c>
      <c r="F543" s="49">
        <v>2</v>
      </c>
      <c r="G543" s="49">
        <v>921</v>
      </c>
      <c r="H543" s="49">
        <v>10460</v>
      </c>
      <c r="I543" s="49">
        <v>10460</v>
      </c>
      <c r="J543" s="64">
        <v>600</v>
      </c>
      <c r="K543" s="23">
        <f>K544</f>
        <v>3640519.87</v>
      </c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>
        <f>AH544</f>
        <v>0</v>
      </c>
      <c r="AI543" s="23"/>
      <c r="AJ543" s="23"/>
      <c r="AK543" s="23"/>
      <c r="AL543" s="23"/>
      <c r="AM543" s="23">
        <f t="shared" si="40"/>
        <v>0</v>
      </c>
      <c r="AN543" s="23"/>
      <c r="AO543" s="23"/>
      <c r="AP543" s="23">
        <f t="shared" si="40"/>
        <v>0</v>
      </c>
    </row>
    <row r="544" spans="1:42" ht="12.75" hidden="1">
      <c r="A544" s="5" t="s">
        <v>49</v>
      </c>
      <c r="B544" s="63" t="s">
        <v>49</v>
      </c>
      <c r="C544" s="49" t="s">
        <v>71</v>
      </c>
      <c r="D544" s="49">
        <v>1</v>
      </c>
      <c r="E544" s="49">
        <v>22</v>
      </c>
      <c r="F544" s="49">
        <v>2</v>
      </c>
      <c r="G544" s="49">
        <v>921</v>
      </c>
      <c r="H544" s="49">
        <v>10460</v>
      </c>
      <c r="I544" s="49">
        <v>10460</v>
      </c>
      <c r="J544" s="64">
        <v>610</v>
      </c>
      <c r="K544" s="23">
        <f>K545</f>
        <v>3640519.87</v>
      </c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>
        <f>AH545</f>
        <v>0</v>
      </c>
      <c r="AI544" s="23"/>
      <c r="AJ544" s="23"/>
      <c r="AK544" s="23"/>
      <c r="AL544" s="23"/>
      <c r="AM544" s="23">
        <f t="shared" si="40"/>
        <v>0</v>
      </c>
      <c r="AN544" s="23"/>
      <c r="AO544" s="23"/>
      <c r="AP544" s="23">
        <f t="shared" si="40"/>
        <v>0</v>
      </c>
    </row>
    <row r="545" spans="1:42" s="3" customFormat="1" ht="76.5" hidden="1">
      <c r="A545" s="5" t="s">
        <v>22</v>
      </c>
      <c r="B545" s="63" t="s">
        <v>22</v>
      </c>
      <c r="C545" s="49" t="s">
        <v>71</v>
      </c>
      <c r="D545" s="49">
        <v>1</v>
      </c>
      <c r="E545" s="49">
        <v>22</v>
      </c>
      <c r="F545" s="49">
        <v>2</v>
      </c>
      <c r="G545" s="49">
        <v>921</v>
      </c>
      <c r="H545" s="49">
        <v>10460</v>
      </c>
      <c r="I545" s="49">
        <v>10460</v>
      </c>
      <c r="J545" s="64">
        <v>611</v>
      </c>
      <c r="K545" s="23">
        <v>3640519.87</v>
      </c>
      <c r="L545" s="23">
        <v>135600</v>
      </c>
      <c r="M545" s="23"/>
      <c r="N545" s="23"/>
      <c r="O545" s="23">
        <v>94550</v>
      </c>
      <c r="P545" s="23"/>
      <c r="Q545" s="23"/>
      <c r="R545" s="23"/>
      <c r="S545" s="23"/>
      <c r="T545" s="23">
        <v>785252</v>
      </c>
      <c r="U545" s="23">
        <v>73970.2</v>
      </c>
      <c r="V545" s="23">
        <v>1000000</v>
      </c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>
        <v>0</v>
      </c>
      <c r="AI545" s="23"/>
      <c r="AJ545" s="23"/>
      <c r="AK545" s="23"/>
      <c r="AL545" s="23"/>
      <c r="AM545" s="23">
        <v>0</v>
      </c>
      <c r="AN545" s="23"/>
      <c r="AO545" s="23"/>
      <c r="AP545" s="23">
        <v>0</v>
      </c>
    </row>
    <row r="546" spans="1:42" ht="76.5" hidden="1">
      <c r="A546" s="14" t="s">
        <v>103</v>
      </c>
      <c r="B546" s="54" t="s">
        <v>103</v>
      </c>
      <c r="C546" s="52" t="s">
        <v>71</v>
      </c>
      <c r="D546" s="52">
        <v>1</v>
      </c>
      <c r="E546" s="52">
        <v>22</v>
      </c>
      <c r="F546" s="52">
        <v>2</v>
      </c>
      <c r="G546" s="52">
        <v>921</v>
      </c>
      <c r="H546" s="52">
        <v>10470</v>
      </c>
      <c r="I546" s="52">
        <v>10470</v>
      </c>
      <c r="J546" s="53"/>
      <c r="K546" s="24">
        <f>K547</f>
        <v>6570765</v>
      </c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>
        <f>AH547</f>
        <v>0</v>
      </c>
      <c r="AI546" s="24"/>
      <c r="AJ546" s="24"/>
      <c r="AK546" s="24"/>
      <c r="AL546" s="24"/>
      <c r="AM546" s="24">
        <f aca="true" t="shared" si="41" ref="AM546:AP548">AM547</f>
        <v>0</v>
      </c>
      <c r="AN546" s="24"/>
      <c r="AO546" s="24"/>
      <c r="AP546" s="24">
        <f t="shared" si="41"/>
        <v>0</v>
      </c>
    </row>
    <row r="547" spans="1:42" ht="38.25" hidden="1">
      <c r="A547" s="5" t="s">
        <v>66</v>
      </c>
      <c r="B547" s="63" t="s">
        <v>66</v>
      </c>
      <c r="C547" s="49" t="s">
        <v>71</v>
      </c>
      <c r="D547" s="49">
        <v>1</v>
      </c>
      <c r="E547" s="49">
        <v>22</v>
      </c>
      <c r="F547" s="49">
        <v>2</v>
      </c>
      <c r="G547" s="49">
        <v>921</v>
      </c>
      <c r="H547" s="49">
        <v>10470</v>
      </c>
      <c r="I547" s="49">
        <v>10470</v>
      </c>
      <c r="J547" s="64">
        <v>600</v>
      </c>
      <c r="K547" s="23">
        <f>K548</f>
        <v>6570765</v>
      </c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>
        <f>AH548</f>
        <v>0</v>
      </c>
      <c r="AI547" s="23"/>
      <c r="AJ547" s="23"/>
      <c r="AK547" s="23"/>
      <c r="AL547" s="23"/>
      <c r="AM547" s="23">
        <f t="shared" si="41"/>
        <v>0</v>
      </c>
      <c r="AN547" s="23"/>
      <c r="AO547" s="23"/>
      <c r="AP547" s="23">
        <f t="shared" si="41"/>
        <v>0</v>
      </c>
    </row>
    <row r="548" spans="1:42" ht="12.75" hidden="1">
      <c r="A548" s="5" t="s">
        <v>49</v>
      </c>
      <c r="B548" s="63" t="s">
        <v>49</v>
      </c>
      <c r="C548" s="49" t="s">
        <v>71</v>
      </c>
      <c r="D548" s="49">
        <v>1</v>
      </c>
      <c r="E548" s="49">
        <v>22</v>
      </c>
      <c r="F548" s="49">
        <v>2</v>
      </c>
      <c r="G548" s="49">
        <v>921</v>
      </c>
      <c r="H548" s="49">
        <v>10470</v>
      </c>
      <c r="I548" s="49">
        <v>10470</v>
      </c>
      <c r="J548" s="64">
        <v>610</v>
      </c>
      <c r="K548" s="23">
        <f>K549</f>
        <v>6570765</v>
      </c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>
        <f>AH549</f>
        <v>0</v>
      </c>
      <c r="AI548" s="23"/>
      <c r="AJ548" s="23"/>
      <c r="AK548" s="23"/>
      <c r="AL548" s="23"/>
      <c r="AM548" s="23">
        <f t="shared" si="41"/>
        <v>0</v>
      </c>
      <c r="AN548" s="23"/>
      <c r="AO548" s="23"/>
      <c r="AP548" s="23">
        <f t="shared" si="41"/>
        <v>0</v>
      </c>
    </row>
    <row r="549" spans="1:42" s="3" customFormat="1" ht="76.5" hidden="1">
      <c r="A549" s="5" t="s">
        <v>22</v>
      </c>
      <c r="B549" s="63" t="s">
        <v>22</v>
      </c>
      <c r="C549" s="49" t="s">
        <v>71</v>
      </c>
      <c r="D549" s="49">
        <v>1</v>
      </c>
      <c r="E549" s="49">
        <v>22</v>
      </c>
      <c r="F549" s="49">
        <v>2</v>
      </c>
      <c r="G549" s="49">
        <v>921</v>
      </c>
      <c r="H549" s="49">
        <v>10470</v>
      </c>
      <c r="I549" s="49">
        <v>10470</v>
      </c>
      <c r="J549" s="64">
        <v>611</v>
      </c>
      <c r="K549" s="23">
        <v>6570765</v>
      </c>
      <c r="L549" s="23"/>
      <c r="M549" s="23"/>
      <c r="N549" s="23"/>
      <c r="O549" s="23"/>
      <c r="P549" s="23">
        <v>25291</v>
      </c>
      <c r="Q549" s="23"/>
      <c r="R549" s="23"/>
      <c r="S549" s="23">
        <v>1960139</v>
      </c>
      <c r="T549" s="23"/>
      <c r="U549" s="23">
        <v>1021740.82</v>
      </c>
      <c r="V549" s="23">
        <v>527000</v>
      </c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>
        <v>0</v>
      </c>
      <c r="AI549" s="23"/>
      <c r="AJ549" s="23"/>
      <c r="AK549" s="23"/>
      <c r="AL549" s="23"/>
      <c r="AM549" s="23">
        <v>0</v>
      </c>
      <c r="AN549" s="23"/>
      <c r="AO549" s="23"/>
      <c r="AP549" s="23">
        <v>0</v>
      </c>
    </row>
    <row r="550" spans="1:42" ht="76.5" hidden="1">
      <c r="A550" s="14" t="s">
        <v>104</v>
      </c>
      <c r="B550" s="54" t="s">
        <v>104</v>
      </c>
      <c r="C550" s="52" t="s">
        <v>71</v>
      </c>
      <c r="D550" s="52">
        <v>1</v>
      </c>
      <c r="E550" s="52">
        <v>22</v>
      </c>
      <c r="F550" s="52">
        <v>2</v>
      </c>
      <c r="G550" s="52">
        <v>921</v>
      </c>
      <c r="H550" s="52">
        <v>10480</v>
      </c>
      <c r="I550" s="52">
        <v>10480</v>
      </c>
      <c r="J550" s="53"/>
      <c r="K550" s="24">
        <f>K551</f>
        <v>4174010.09</v>
      </c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>
        <f>AH551</f>
        <v>0</v>
      </c>
      <c r="AI550" s="24"/>
      <c r="AJ550" s="24"/>
      <c r="AK550" s="24"/>
      <c r="AL550" s="24"/>
      <c r="AM550" s="24">
        <f aca="true" t="shared" si="42" ref="AM550:AP552">AM551</f>
        <v>0</v>
      </c>
      <c r="AN550" s="24"/>
      <c r="AO550" s="24"/>
      <c r="AP550" s="24">
        <f t="shared" si="42"/>
        <v>0</v>
      </c>
    </row>
    <row r="551" spans="1:42" ht="38.25" hidden="1">
      <c r="A551" s="5" t="s">
        <v>66</v>
      </c>
      <c r="B551" s="63" t="s">
        <v>66</v>
      </c>
      <c r="C551" s="49" t="s">
        <v>71</v>
      </c>
      <c r="D551" s="49">
        <v>1</v>
      </c>
      <c r="E551" s="49">
        <v>22</v>
      </c>
      <c r="F551" s="49">
        <v>2</v>
      </c>
      <c r="G551" s="49">
        <v>921</v>
      </c>
      <c r="H551" s="49">
        <v>10480</v>
      </c>
      <c r="I551" s="49">
        <v>10480</v>
      </c>
      <c r="J551" s="64">
        <v>600</v>
      </c>
      <c r="K551" s="23">
        <f>K552</f>
        <v>4174010.09</v>
      </c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>
        <f>AH552</f>
        <v>0</v>
      </c>
      <c r="AI551" s="23"/>
      <c r="AJ551" s="23"/>
      <c r="AK551" s="23"/>
      <c r="AL551" s="23"/>
      <c r="AM551" s="23">
        <f t="shared" si="42"/>
        <v>0</v>
      </c>
      <c r="AN551" s="23"/>
      <c r="AO551" s="23"/>
      <c r="AP551" s="23">
        <f t="shared" si="42"/>
        <v>0</v>
      </c>
    </row>
    <row r="552" spans="1:42" ht="12.75" hidden="1">
      <c r="A552" s="5" t="s">
        <v>49</v>
      </c>
      <c r="B552" s="63" t="s">
        <v>49</v>
      </c>
      <c r="C552" s="49" t="s">
        <v>71</v>
      </c>
      <c r="D552" s="49">
        <v>1</v>
      </c>
      <c r="E552" s="49">
        <v>22</v>
      </c>
      <c r="F552" s="49">
        <v>2</v>
      </c>
      <c r="G552" s="49">
        <v>921</v>
      </c>
      <c r="H552" s="49">
        <v>10480</v>
      </c>
      <c r="I552" s="49">
        <v>10480</v>
      </c>
      <c r="J552" s="64">
        <v>610</v>
      </c>
      <c r="K552" s="23">
        <f>K553</f>
        <v>4174010.09</v>
      </c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>
        <f>AH553</f>
        <v>0</v>
      </c>
      <c r="AI552" s="23"/>
      <c r="AJ552" s="23"/>
      <c r="AK552" s="23"/>
      <c r="AL552" s="23"/>
      <c r="AM552" s="23">
        <f t="shared" si="42"/>
        <v>0</v>
      </c>
      <c r="AN552" s="23"/>
      <c r="AO552" s="23"/>
      <c r="AP552" s="23">
        <f t="shared" si="42"/>
        <v>0</v>
      </c>
    </row>
    <row r="553" spans="1:42" s="3" customFormat="1" ht="76.5" hidden="1">
      <c r="A553" s="5" t="s">
        <v>22</v>
      </c>
      <c r="B553" s="63" t="s">
        <v>22</v>
      </c>
      <c r="C553" s="49" t="s">
        <v>71</v>
      </c>
      <c r="D553" s="49">
        <v>1</v>
      </c>
      <c r="E553" s="49">
        <v>22</v>
      </c>
      <c r="F553" s="49">
        <v>2</v>
      </c>
      <c r="G553" s="49">
        <v>921</v>
      </c>
      <c r="H553" s="49">
        <v>10480</v>
      </c>
      <c r="I553" s="49">
        <v>10480</v>
      </c>
      <c r="J553" s="64">
        <v>611</v>
      </c>
      <c r="K553" s="23">
        <v>4174010.09</v>
      </c>
      <c r="L553" s="23"/>
      <c r="M553" s="23"/>
      <c r="N553" s="23"/>
      <c r="O553" s="23"/>
      <c r="P553" s="23">
        <v>656045</v>
      </c>
      <c r="Q553" s="23">
        <v>90400</v>
      </c>
      <c r="R553" s="23"/>
      <c r="S553" s="23"/>
      <c r="T553" s="23">
        <v>377585</v>
      </c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>
        <v>0</v>
      </c>
      <c r="AI553" s="23"/>
      <c r="AJ553" s="23"/>
      <c r="AK553" s="23"/>
      <c r="AL553" s="23"/>
      <c r="AM553" s="23">
        <v>0</v>
      </c>
      <c r="AN553" s="23"/>
      <c r="AO553" s="23"/>
      <c r="AP553" s="23">
        <v>0</v>
      </c>
    </row>
    <row r="554" spans="1:42" ht="76.5" hidden="1">
      <c r="A554" s="14" t="s">
        <v>105</v>
      </c>
      <c r="B554" s="54" t="s">
        <v>105</v>
      </c>
      <c r="C554" s="52" t="s">
        <v>71</v>
      </c>
      <c r="D554" s="52">
        <v>1</v>
      </c>
      <c r="E554" s="52">
        <v>22</v>
      </c>
      <c r="F554" s="52">
        <v>2</v>
      </c>
      <c r="G554" s="52">
        <v>921</v>
      </c>
      <c r="H554" s="52">
        <v>10490</v>
      </c>
      <c r="I554" s="52">
        <v>10490</v>
      </c>
      <c r="J554" s="53"/>
      <c r="K554" s="24">
        <f>K555</f>
        <v>8092867</v>
      </c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>
        <f>AH555</f>
        <v>0</v>
      </c>
      <c r="AI554" s="24"/>
      <c r="AJ554" s="24"/>
      <c r="AK554" s="24"/>
      <c r="AL554" s="24"/>
      <c r="AM554" s="24">
        <f aca="true" t="shared" si="43" ref="AM554:AP556">AM555</f>
        <v>0</v>
      </c>
      <c r="AN554" s="24"/>
      <c r="AO554" s="24"/>
      <c r="AP554" s="24">
        <f t="shared" si="43"/>
        <v>0</v>
      </c>
    </row>
    <row r="555" spans="1:42" ht="38.25" hidden="1">
      <c r="A555" s="5" t="s">
        <v>66</v>
      </c>
      <c r="B555" s="63" t="s">
        <v>66</v>
      </c>
      <c r="C555" s="49" t="s">
        <v>71</v>
      </c>
      <c r="D555" s="49">
        <v>1</v>
      </c>
      <c r="E555" s="49">
        <v>22</v>
      </c>
      <c r="F555" s="49">
        <v>2</v>
      </c>
      <c r="G555" s="49">
        <v>921</v>
      </c>
      <c r="H555" s="49">
        <v>10490</v>
      </c>
      <c r="I555" s="49">
        <v>10490</v>
      </c>
      <c r="J555" s="64">
        <v>600</v>
      </c>
      <c r="K555" s="23">
        <f>K556</f>
        <v>8092867</v>
      </c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>
        <f>AH556</f>
        <v>0</v>
      </c>
      <c r="AI555" s="23"/>
      <c r="AJ555" s="23"/>
      <c r="AK555" s="23"/>
      <c r="AL555" s="23"/>
      <c r="AM555" s="23">
        <f t="shared" si="43"/>
        <v>0</v>
      </c>
      <c r="AN555" s="23"/>
      <c r="AO555" s="23"/>
      <c r="AP555" s="23">
        <f t="shared" si="43"/>
        <v>0</v>
      </c>
    </row>
    <row r="556" spans="1:42" ht="12.75" hidden="1">
      <c r="A556" s="5" t="s">
        <v>49</v>
      </c>
      <c r="B556" s="63" t="s">
        <v>49</v>
      </c>
      <c r="C556" s="49" t="s">
        <v>71</v>
      </c>
      <c r="D556" s="49">
        <v>1</v>
      </c>
      <c r="E556" s="49">
        <v>22</v>
      </c>
      <c r="F556" s="49">
        <v>2</v>
      </c>
      <c r="G556" s="49">
        <v>921</v>
      </c>
      <c r="H556" s="49">
        <v>10490</v>
      </c>
      <c r="I556" s="49">
        <v>10490</v>
      </c>
      <c r="J556" s="64">
        <v>610</v>
      </c>
      <c r="K556" s="23">
        <f>K557</f>
        <v>8092867</v>
      </c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>
        <f>AH557</f>
        <v>0</v>
      </c>
      <c r="AI556" s="23"/>
      <c r="AJ556" s="23"/>
      <c r="AK556" s="23"/>
      <c r="AL556" s="23"/>
      <c r="AM556" s="23">
        <f t="shared" si="43"/>
        <v>0</v>
      </c>
      <c r="AN556" s="23"/>
      <c r="AO556" s="23"/>
      <c r="AP556" s="23">
        <f t="shared" si="43"/>
        <v>0</v>
      </c>
    </row>
    <row r="557" spans="1:42" s="3" customFormat="1" ht="76.5" hidden="1">
      <c r="A557" s="5" t="s">
        <v>22</v>
      </c>
      <c r="B557" s="63" t="s">
        <v>22</v>
      </c>
      <c r="C557" s="49" t="s">
        <v>71</v>
      </c>
      <c r="D557" s="49">
        <v>1</v>
      </c>
      <c r="E557" s="49">
        <v>22</v>
      </c>
      <c r="F557" s="49">
        <v>2</v>
      </c>
      <c r="G557" s="49">
        <v>921</v>
      </c>
      <c r="H557" s="49">
        <v>10490</v>
      </c>
      <c r="I557" s="49">
        <v>10490</v>
      </c>
      <c r="J557" s="64">
        <v>611</v>
      </c>
      <c r="K557" s="23">
        <v>8092867</v>
      </c>
      <c r="L557" s="23"/>
      <c r="M557" s="23"/>
      <c r="N557" s="23"/>
      <c r="O557" s="23"/>
      <c r="P557" s="23"/>
      <c r="Q557" s="23">
        <v>120880</v>
      </c>
      <c r="R557" s="23"/>
      <c r="S557" s="23">
        <v>4039861</v>
      </c>
      <c r="T557" s="23"/>
      <c r="U557" s="23">
        <v>248956</v>
      </c>
      <c r="V557" s="23">
        <v>3836222</v>
      </c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>
        <v>0</v>
      </c>
      <c r="AI557" s="23"/>
      <c r="AJ557" s="23"/>
      <c r="AK557" s="23"/>
      <c r="AL557" s="23"/>
      <c r="AM557" s="23">
        <v>0</v>
      </c>
      <c r="AN557" s="23"/>
      <c r="AO557" s="23"/>
      <c r="AP557" s="23">
        <v>0</v>
      </c>
    </row>
    <row r="558" spans="1:42" ht="89.25" hidden="1">
      <c r="A558" s="14" t="s">
        <v>106</v>
      </c>
      <c r="B558" s="54" t="s">
        <v>106</v>
      </c>
      <c r="C558" s="52" t="s">
        <v>71</v>
      </c>
      <c r="D558" s="52">
        <v>1</v>
      </c>
      <c r="E558" s="52">
        <v>22</v>
      </c>
      <c r="F558" s="52">
        <v>2</v>
      </c>
      <c r="G558" s="52">
        <v>921</v>
      </c>
      <c r="H558" s="52">
        <v>10500</v>
      </c>
      <c r="I558" s="52">
        <v>10500</v>
      </c>
      <c r="J558" s="53"/>
      <c r="K558" s="24">
        <f>K559</f>
        <v>2902735.15</v>
      </c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>
        <f>AH559</f>
        <v>0</v>
      </c>
      <c r="AI558" s="24"/>
      <c r="AJ558" s="24"/>
      <c r="AK558" s="24"/>
      <c r="AL558" s="24"/>
      <c r="AM558" s="24">
        <f aca="true" t="shared" si="44" ref="AM558:AP560">AM559</f>
        <v>0</v>
      </c>
      <c r="AN558" s="24"/>
      <c r="AO558" s="24"/>
      <c r="AP558" s="24">
        <f t="shared" si="44"/>
        <v>0</v>
      </c>
    </row>
    <row r="559" spans="1:42" ht="38.25" hidden="1">
      <c r="A559" s="5" t="s">
        <v>66</v>
      </c>
      <c r="B559" s="63" t="s">
        <v>66</v>
      </c>
      <c r="C559" s="49" t="s">
        <v>71</v>
      </c>
      <c r="D559" s="49">
        <v>1</v>
      </c>
      <c r="E559" s="49">
        <v>22</v>
      </c>
      <c r="F559" s="49">
        <v>2</v>
      </c>
      <c r="G559" s="49">
        <v>921</v>
      </c>
      <c r="H559" s="49">
        <v>10500</v>
      </c>
      <c r="I559" s="49">
        <v>10500</v>
      </c>
      <c r="J559" s="64">
        <v>600</v>
      </c>
      <c r="K559" s="23">
        <f>K560</f>
        <v>2902735.15</v>
      </c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>
        <f>AH560</f>
        <v>0</v>
      </c>
      <c r="AI559" s="23"/>
      <c r="AJ559" s="23"/>
      <c r="AK559" s="23"/>
      <c r="AL559" s="23"/>
      <c r="AM559" s="23">
        <f t="shared" si="44"/>
        <v>0</v>
      </c>
      <c r="AN559" s="23"/>
      <c r="AO559" s="23"/>
      <c r="AP559" s="23">
        <f t="shared" si="44"/>
        <v>0</v>
      </c>
    </row>
    <row r="560" spans="1:42" ht="12.75" hidden="1">
      <c r="A560" s="5" t="s">
        <v>49</v>
      </c>
      <c r="B560" s="63" t="s">
        <v>49</v>
      </c>
      <c r="C560" s="49" t="s">
        <v>71</v>
      </c>
      <c r="D560" s="49">
        <v>1</v>
      </c>
      <c r="E560" s="49">
        <v>22</v>
      </c>
      <c r="F560" s="49">
        <v>2</v>
      </c>
      <c r="G560" s="49">
        <v>921</v>
      </c>
      <c r="H560" s="49">
        <v>10500</v>
      </c>
      <c r="I560" s="49">
        <v>10500</v>
      </c>
      <c r="J560" s="64">
        <v>610</v>
      </c>
      <c r="K560" s="23">
        <f>K561</f>
        <v>2902735.15</v>
      </c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>
        <f>AH561</f>
        <v>0</v>
      </c>
      <c r="AI560" s="23"/>
      <c r="AJ560" s="23"/>
      <c r="AK560" s="23"/>
      <c r="AL560" s="23"/>
      <c r="AM560" s="23">
        <f t="shared" si="44"/>
        <v>0</v>
      </c>
      <c r="AN560" s="23"/>
      <c r="AO560" s="23"/>
      <c r="AP560" s="23">
        <f t="shared" si="44"/>
        <v>0</v>
      </c>
    </row>
    <row r="561" spans="1:42" s="3" customFormat="1" ht="76.5" hidden="1">
      <c r="A561" s="5" t="s">
        <v>22</v>
      </c>
      <c r="B561" s="63" t="s">
        <v>22</v>
      </c>
      <c r="C561" s="49" t="s">
        <v>71</v>
      </c>
      <c r="D561" s="49">
        <v>1</v>
      </c>
      <c r="E561" s="49">
        <v>22</v>
      </c>
      <c r="F561" s="49">
        <v>2</v>
      </c>
      <c r="G561" s="49">
        <v>921</v>
      </c>
      <c r="H561" s="49">
        <v>10500</v>
      </c>
      <c r="I561" s="49">
        <v>10500</v>
      </c>
      <c r="J561" s="64">
        <v>611</v>
      </c>
      <c r="K561" s="23">
        <v>2902735.15</v>
      </c>
      <c r="L561" s="23"/>
      <c r="M561" s="23"/>
      <c r="N561" s="23"/>
      <c r="O561" s="23"/>
      <c r="P561" s="23"/>
      <c r="Q561" s="23"/>
      <c r="R561" s="23"/>
      <c r="S561" s="23">
        <v>19955</v>
      </c>
      <c r="T561" s="23">
        <v>12800</v>
      </c>
      <c r="U561" s="23">
        <v>442518</v>
      </c>
      <c r="V561" s="23">
        <v>245632.54</v>
      </c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>
        <v>0</v>
      </c>
      <c r="AI561" s="23"/>
      <c r="AJ561" s="23"/>
      <c r="AK561" s="23"/>
      <c r="AL561" s="23"/>
      <c r="AM561" s="23">
        <v>0</v>
      </c>
      <c r="AN561" s="23"/>
      <c r="AO561" s="23"/>
      <c r="AP561" s="23">
        <v>0</v>
      </c>
    </row>
    <row r="562" spans="1:42" ht="102" hidden="1">
      <c r="A562" s="14" t="s">
        <v>107</v>
      </c>
      <c r="B562" s="54" t="s">
        <v>107</v>
      </c>
      <c r="C562" s="52" t="s">
        <v>71</v>
      </c>
      <c r="D562" s="52">
        <v>1</v>
      </c>
      <c r="E562" s="52">
        <v>22</v>
      </c>
      <c r="F562" s="52">
        <v>2</v>
      </c>
      <c r="G562" s="52">
        <v>921</v>
      </c>
      <c r="H562" s="52">
        <v>10510</v>
      </c>
      <c r="I562" s="52">
        <v>10510</v>
      </c>
      <c r="J562" s="53"/>
      <c r="K562" s="24">
        <f>K563</f>
        <v>5354318</v>
      </c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>
        <f>AH563</f>
        <v>0</v>
      </c>
      <c r="AI562" s="24"/>
      <c r="AJ562" s="24"/>
      <c r="AK562" s="24"/>
      <c r="AL562" s="24"/>
      <c r="AM562" s="24">
        <f aca="true" t="shared" si="45" ref="AM562:AP564">AM563</f>
        <v>0</v>
      </c>
      <c r="AN562" s="24"/>
      <c r="AO562" s="24"/>
      <c r="AP562" s="24">
        <f t="shared" si="45"/>
        <v>0</v>
      </c>
    </row>
    <row r="563" spans="1:42" ht="38.25" hidden="1">
      <c r="A563" s="5" t="s">
        <v>66</v>
      </c>
      <c r="B563" s="63" t="s">
        <v>66</v>
      </c>
      <c r="C563" s="49" t="s">
        <v>71</v>
      </c>
      <c r="D563" s="49">
        <v>1</v>
      </c>
      <c r="E563" s="49">
        <v>22</v>
      </c>
      <c r="F563" s="49">
        <v>2</v>
      </c>
      <c r="G563" s="49">
        <v>921</v>
      </c>
      <c r="H563" s="49">
        <v>10510</v>
      </c>
      <c r="I563" s="49">
        <v>10510</v>
      </c>
      <c r="J563" s="64">
        <v>600</v>
      </c>
      <c r="K563" s="23">
        <f>K564</f>
        <v>5354318</v>
      </c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>
        <f>AH564</f>
        <v>0</v>
      </c>
      <c r="AI563" s="23"/>
      <c r="AJ563" s="23"/>
      <c r="AK563" s="23"/>
      <c r="AL563" s="23"/>
      <c r="AM563" s="23">
        <f t="shared" si="45"/>
        <v>0</v>
      </c>
      <c r="AN563" s="23"/>
      <c r="AO563" s="23"/>
      <c r="AP563" s="23">
        <f t="shared" si="45"/>
        <v>0</v>
      </c>
    </row>
    <row r="564" spans="1:42" ht="12.75" hidden="1">
      <c r="A564" s="5" t="s">
        <v>49</v>
      </c>
      <c r="B564" s="63" t="s">
        <v>49</v>
      </c>
      <c r="C564" s="49" t="s">
        <v>71</v>
      </c>
      <c r="D564" s="49">
        <v>1</v>
      </c>
      <c r="E564" s="49">
        <v>22</v>
      </c>
      <c r="F564" s="49">
        <v>2</v>
      </c>
      <c r="G564" s="49">
        <v>921</v>
      </c>
      <c r="H564" s="49">
        <v>10510</v>
      </c>
      <c r="I564" s="49">
        <v>10510</v>
      </c>
      <c r="J564" s="64">
        <v>610</v>
      </c>
      <c r="K564" s="23">
        <f>K565</f>
        <v>5354318</v>
      </c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>
        <f>AH565</f>
        <v>0</v>
      </c>
      <c r="AI564" s="23"/>
      <c r="AJ564" s="23"/>
      <c r="AK564" s="23"/>
      <c r="AL564" s="23"/>
      <c r="AM564" s="23">
        <f t="shared" si="45"/>
        <v>0</v>
      </c>
      <c r="AN564" s="23"/>
      <c r="AO564" s="23"/>
      <c r="AP564" s="23">
        <f t="shared" si="45"/>
        <v>0</v>
      </c>
    </row>
    <row r="565" spans="1:42" s="3" customFormat="1" ht="76.5" hidden="1">
      <c r="A565" s="5" t="s">
        <v>22</v>
      </c>
      <c r="B565" s="63" t="s">
        <v>22</v>
      </c>
      <c r="C565" s="49" t="s">
        <v>71</v>
      </c>
      <c r="D565" s="49">
        <v>1</v>
      </c>
      <c r="E565" s="49">
        <v>22</v>
      </c>
      <c r="F565" s="49">
        <v>2</v>
      </c>
      <c r="G565" s="49">
        <v>921</v>
      </c>
      <c r="H565" s="49">
        <v>10510</v>
      </c>
      <c r="I565" s="49">
        <v>10510</v>
      </c>
      <c r="J565" s="64">
        <v>611</v>
      </c>
      <c r="K565" s="23">
        <v>5354318</v>
      </c>
      <c r="L565" s="23"/>
      <c r="M565" s="23"/>
      <c r="N565" s="23"/>
      <c r="O565" s="23"/>
      <c r="P565" s="23"/>
      <c r="Q565" s="23"/>
      <c r="R565" s="23"/>
      <c r="S565" s="23"/>
      <c r="T565" s="23">
        <v>1900</v>
      </c>
      <c r="U565" s="23">
        <v>1744953</v>
      </c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>
        <v>0</v>
      </c>
      <c r="AI565" s="23"/>
      <c r="AJ565" s="23"/>
      <c r="AK565" s="23"/>
      <c r="AL565" s="23"/>
      <c r="AM565" s="23">
        <v>0</v>
      </c>
      <c r="AN565" s="23"/>
      <c r="AO565" s="23"/>
      <c r="AP565" s="23">
        <v>0</v>
      </c>
    </row>
    <row r="566" spans="1:42" ht="51" hidden="1">
      <c r="A566" s="14" t="s">
        <v>108</v>
      </c>
      <c r="B566" s="54" t="s">
        <v>108</v>
      </c>
      <c r="C566" s="52" t="s">
        <v>71</v>
      </c>
      <c r="D566" s="52">
        <v>1</v>
      </c>
      <c r="E566" s="52">
        <v>22</v>
      </c>
      <c r="F566" s="52">
        <v>2</v>
      </c>
      <c r="G566" s="52">
        <v>921</v>
      </c>
      <c r="H566" s="52">
        <v>10520</v>
      </c>
      <c r="I566" s="52">
        <v>10520</v>
      </c>
      <c r="J566" s="53"/>
      <c r="K566" s="24">
        <f>K567</f>
        <v>3342612.07</v>
      </c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>
        <f>AH567</f>
        <v>0</v>
      </c>
      <c r="AI566" s="24"/>
      <c r="AJ566" s="24"/>
      <c r="AK566" s="24"/>
      <c r="AL566" s="24"/>
      <c r="AM566" s="24">
        <f aca="true" t="shared" si="46" ref="AM566:AP568">AM567</f>
        <v>0</v>
      </c>
      <c r="AN566" s="24"/>
      <c r="AO566" s="24"/>
      <c r="AP566" s="24">
        <f t="shared" si="46"/>
        <v>0</v>
      </c>
    </row>
    <row r="567" spans="1:42" ht="38.25" hidden="1">
      <c r="A567" s="5" t="s">
        <v>66</v>
      </c>
      <c r="B567" s="63" t="s">
        <v>66</v>
      </c>
      <c r="C567" s="49" t="s">
        <v>71</v>
      </c>
      <c r="D567" s="49">
        <v>1</v>
      </c>
      <c r="E567" s="49">
        <v>22</v>
      </c>
      <c r="F567" s="49">
        <v>2</v>
      </c>
      <c r="G567" s="49">
        <v>921</v>
      </c>
      <c r="H567" s="49">
        <v>10520</v>
      </c>
      <c r="I567" s="49">
        <v>10520</v>
      </c>
      <c r="J567" s="64">
        <v>600</v>
      </c>
      <c r="K567" s="23">
        <f>K568</f>
        <v>3342612.07</v>
      </c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>
        <f>AH568</f>
        <v>0</v>
      </c>
      <c r="AI567" s="23"/>
      <c r="AJ567" s="23"/>
      <c r="AK567" s="23"/>
      <c r="AL567" s="23"/>
      <c r="AM567" s="23">
        <f t="shared" si="46"/>
        <v>0</v>
      </c>
      <c r="AN567" s="23"/>
      <c r="AO567" s="23"/>
      <c r="AP567" s="23">
        <f t="shared" si="46"/>
        <v>0</v>
      </c>
    </row>
    <row r="568" spans="1:42" ht="12.75" hidden="1">
      <c r="A568" s="5" t="s">
        <v>49</v>
      </c>
      <c r="B568" s="63" t="s">
        <v>49</v>
      </c>
      <c r="C568" s="49" t="s">
        <v>71</v>
      </c>
      <c r="D568" s="49">
        <v>1</v>
      </c>
      <c r="E568" s="49">
        <v>22</v>
      </c>
      <c r="F568" s="49">
        <v>2</v>
      </c>
      <c r="G568" s="49">
        <v>921</v>
      </c>
      <c r="H568" s="49">
        <v>10520</v>
      </c>
      <c r="I568" s="49">
        <v>10520</v>
      </c>
      <c r="J568" s="64">
        <v>610</v>
      </c>
      <c r="K568" s="23">
        <f>K569</f>
        <v>3342612.07</v>
      </c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>
        <f>AH569</f>
        <v>0</v>
      </c>
      <c r="AI568" s="23"/>
      <c r="AJ568" s="23"/>
      <c r="AK568" s="23"/>
      <c r="AL568" s="23"/>
      <c r="AM568" s="23">
        <f t="shared" si="46"/>
        <v>0</v>
      </c>
      <c r="AN568" s="23"/>
      <c r="AO568" s="23"/>
      <c r="AP568" s="23">
        <f t="shared" si="46"/>
        <v>0</v>
      </c>
    </row>
    <row r="569" spans="1:42" s="3" customFormat="1" ht="76.5" hidden="1">
      <c r="A569" s="5" t="s">
        <v>22</v>
      </c>
      <c r="B569" s="63" t="s">
        <v>22</v>
      </c>
      <c r="C569" s="49" t="s">
        <v>71</v>
      </c>
      <c r="D569" s="49">
        <v>1</v>
      </c>
      <c r="E569" s="49">
        <v>22</v>
      </c>
      <c r="F569" s="49">
        <v>2</v>
      </c>
      <c r="G569" s="49">
        <v>921</v>
      </c>
      <c r="H569" s="49">
        <v>10520</v>
      </c>
      <c r="I569" s="49">
        <v>10520</v>
      </c>
      <c r="J569" s="64">
        <v>611</v>
      </c>
      <c r="K569" s="23">
        <v>3342612.07</v>
      </c>
      <c r="L569" s="23"/>
      <c r="M569" s="23"/>
      <c r="N569" s="23"/>
      <c r="O569" s="23">
        <v>-4921.45</v>
      </c>
      <c r="P569" s="23"/>
      <c r="Q569" s="23"/>
      <c r="R569" s="23"/>
      <c r="S569" s="23"/>
      <c r="T569" s="23"/>
      <c r="U569" s="23">
        <v>348201.18</v>
      </c>
      <c r="V569" s="23">
        <v>200000</v>
      </c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>
        <v>0</v>
      </c>
      <c r="AI569" s="23"/>
      <c r="AJ569" s="23"/>
      <c r="AK569" s="23"/>
      <c r="AL569" s="23"/>
      <c r="AM569" s="23">
        <v>0</v>
      </c>
      <c r="AN569" s="23"/>
      <c r="AO569" s="23"/>
      <c r="AP569" s="23">
        <v>0</v>
      </c>
    </row>
    <row r="570" spans="1:42" s="27" customFormat="1" ht="27" customHeight="1">
      <c r="A570" s="18" t="s">
        <v>209</v>
      </c>
      <c r="B570" s="67" t="s">
        <v>284</v>
      </c>
      <c r="C570" s="37" t="s">
        <v>71</v>
      </c>
      <c r="D570" s="37">
        <v>1</v>
      </c>
      <c r="E570" s="37">
        <v>22</v>
      </c>
      <c r="F570" s="37">
        <v>2</v>
      </c>
      <c r="G570" s="37">
        <v>921</v>
      </c>
      <c r="H570" s="37">
        <v>10630</v>
      </c>
      <c r="I570" s="37">
        <v>80320</v>
      </c>
      <c r="J570" s="28"/>
      <c r="K570" s="29">
        <f>K571</f>
        <v>17025222.36</v>
      </c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>
        <f>AH571</f>
        <v>58370295.690000005</v>
      </c>
      <c r="AI570" s="29"/>
      <c r="AJ570" s="29"/>
      <c r="AK570" s="29"/>
      <c r="AL570" s="29"/>
      <c r="AM570" s="29">
        <f aca="true" t="shared" si="47" ref="AM570:AP572">AM571</f>
        <v>52112297.85</v>
      </c>
      <c r="AN570" s="29"/>
      <c r="AO570" s="29"/>
      <c r="AP570" s="29">
        <f t="shared" si="47"/>
        <v>52465568.85</v>
      </c>
    </row>
    <row r="571" spans="1:42" s="27" customFormat="1" ht="38.25">
      <c r="A571" s="17" t="s">
        <v>66</v>
      </c>
      <c r="B571" s="33" t="s">
        <v>66</v>
      </c>
      <c r="C571" s="35" t="s">
        <v>71</v>
      </c>
      <c r="D571" s="35">
        <v>1</v>
      </c>
      <c r="E571" s="35">
        <v>22</v>
      </c>
      <c r="F571" s="35">
        <v>2</v>
      </c>
      <c r="G571" s="35">
        <v>921</v>
      </c>
      <c r="H571" s="35">
        <v>10630</v>
      </c>
      <c r="I571" s="35">
        <v>80320</v>
      </c>
      <c r="J571" s="36">
        <v>600</v>
      </c>
      <c r="K571" s="31">
        <f>K572</f>
        <v>17025222.36</v>
      </c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>
        <f>AH572</f>
        <v>58370295.690000005</v>
      </c>
      <c r="AI571" s="31"/>
      <c r="AJ571" s="31"/>
      <c r="AK571" s="31"/>
      <c r="AL571" s="31"/>
      <c r="AM571" s="31">
        <f t="shared" si="47"/>
        <v>52112297.85</v>
      </c>
      <c r="AN571" s="31"/>
      <c r="AO571" s="31"/>
      <c r="AP571" s="31">
        <f t="shared" si="47"/>
        <v>52465568.85</v>
      </c>
    </row>
    <row r="572" spans="1:42" s="27" customFormat="1" ht="12.75">
      <c r="A572" s="17" t="s">
        <v>49</v>
      </c>
      <c r="B572" s="33" t="s">
        <v>49</v>
      </c>
      <c r="C572" s="35" t="s">
        <v>71</v>
      </c>
      <c r="D572" s="35">
        <v>1</v>
      </c>
      <c r="E572" s="35">
        <v>22</v>
      </c>
      <c r="F572" s="35">
        <v>2</v>
      </c>
      <c r="G572" s="35">
        <v>921</v>
      </c>
      <c r="H572" s="35">
        <v>10630</v>
      </c>
      <c r="I572" s="35">
        <v>80320</v>
      </c>
      <c r="J572" s="36">
        <v>610</v>
      </c>
      <c r="K572" s="31">
        <f>K573</f>
        <v>17025222.36</v>
      </c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>
        <f>AH573</f>
        <v>58370295.690000005</v>
      </c>
      <c r="AI572" s="31"/>
      <c r="AJ572" s="31"/>
      <c r="AK572" s="31"/>
      <c r="AL572" s="31"/>
      <c r="AM572" s="31">
        <f t="shared" si="47"/>
        <v>52112297.85</v>
      </c>
      <c r="AN572" s="31"/>
      <c r="AO572" s="31"/>
      <c r="AP572" s="31">
        <f t="shared" si="47"/>
        <v>52465568.85</v>
      </c>
    </row>
    <row r="573" spans="1:42" s="30" customFormat="1" ht="76.5">
      <c r="A573" s="17" t="s">
        <v>22</v>
      </c>
      <c r="B573" s="33" t="s">
        <v>22</v>
      </c>
      <c r="C573" s="35" t="s">
        <v>71</v>
      </c>
      <c r="D573" s="35">
        <v>1</v>
      </c>
      <c r="E573" s="35">
        <v>22</v>
      </c>
      <c r="F573" s="35">
        <v>2</v>
      </c>
      <c r="G573" s="35">
        <v>921</v>
      </c>
      <c r="H573" s="35">
        <v>10630</v>
      </c>
      <c r="I573" s="35">
        <v>80320</v>
      </c>
      <c r="J573" s="36">
        <v>611</v>
      </c>
      <c r="K573" s="31">
        <v>17025222.36</v>
      </c>
      <c r="L573" s="31"/>
      <c r="M573" s="31"/>
      <c r="N573" s="31"/>
      <c r="O573" s="31">
        <v>203000</v>
      </c>
      <c r="P573" s="31">
        <v>50000</v>
      </c>
      <c r="Q573" s="31"/>
      <c r="R573" s="31"/>
      <c r="S573" s="31"/>
      <c r="T573" s="31">
        <v>309639</v>
      </c>
      <c r="U573" s="31">
        <v>627840.54</v>
      </c>
      <c r="V573" s="31">
        <v>15000</v>
      </c>
      <c r="W573" s="31"/>
      <c r="X573" s="31"/>
      <c r="Y573" s="31"/>
      <c r="Z573" s="31"/>
      <c r="AA573" s="31">
        <v>98912.06</v>
      </c>
      <c r="AB573" s="31">
        <v>939531.93</v>
      </c>
      <c r="AC573" s="31">
        <v>99660</v>
      </c>
      <c r="AD573" s="31"/>
      <c r="AE573" s="31">
        <v>420000</v>
      </c>
      <c r="AF573" s="31">
        <v>1691458.2</v>
      </c>
      <c r="AG573" s="31">
        <v>3348118.65</v>
      </c>
      <c r="AH573" s="31">
        <f>51772614.85+AA573+AB573+AC573+AE573+AF573+AG573</f>
        <v>58370295.690000005</v>
      </c>
      <c r="AI573" s="31"/>
      <c r="AJ573" s="31"/>
      <c r="AK573" s="31"/>
      <c r="AL573" s="31"/>
      <c r="AM573" s="31">
        <v>52112297.85</v>
      </c>
      <c r="AN573" s="31"/>
      <c r="AO573" s="31"/>
      <c r="AP573" s="31">
        <v>52465568.85</v>
      </c>
    </row>
    <row r="574" spans="1:42" ht="89.25" hidden="1">
      <c r="A574" s="14" t="s">
        <v>210</v>
      </c>
      <c r="B574" s="54" t="s">
        <v>210</v>
      </c>
      <c r="C574" s="52" t="s">
        <v>71</v>
      </c>
      <c r="D574" s="52">
        <v>1</v>
      </c>
      <c r="E574" s="52">
        <v>22</v>
      </c>
      <c r="F574" s="52">
        <v>2</v>
      </c>
      <c r="G574" s="52">
        <v>921</v>
      </c>
      <c r="H574" s="52">
        <v>10640</v>
      </c>
      <c r="I574" s="52">
        <v>10640</v>
      </c>
      <c r="J574" s="53"/>
      <c r="K574" s="24">
        <f>K575</f>
        <v>25475633.13</v>
      </c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>
        <f>AH575</f>
        <v>0</v>
      </c>
      <c r="AI574" s="24"/>
      <c r="AJ574" s="24"/>
      <c r="AK574" s="24"/>
      <c r="AL574" s="24"/>
      <c r="AM574" s="24">
        <f aca="true" t="shared" si="48" ref="AM574:AP576">AM575</f>
        <v>0</v>
      </c>
      <c r="AN574" s="24"/>
      <c r="AO574" s="24"/>
      <c r="AP574" s="24">
        <f t="shared" si="48"/>
        <v>0</v>
      </c>
    </row>
    <row r="575" spans="1:42" ht="38.25" hidden="1">
      <c r="A575" s="5" t="s">
        <v>66</v>
      </c>
      <c r="B575" s="63" t="s">
        <v>66</v>
      </c>
      <c r="C575" s="49" t="s">
        <v>71</v>
      </c>
      <c r="D575" s="49">
        <v>1</v>
      </c>
      <c r="E575" s="49">
        <v>22</v>
      </c>
      <c r="F575" s="49">
        <v>2</v>
      </c>
      <c r="G575" s="49">
        <v>921</v>
      </c>
      <c r="H575" s="49">
        <v>10640</v>
      </c>
      <c r="I575" s="49">
        <v>10640</v>
      </c>
      <c r="J575" s="64">
        <v>600</v>
      </c>
      <c r="K575" s="23">
        <f>K576</f>
        <v>25475633.13</v>
      </c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>
        <f>AH576</f>
        <v>0</v>
      </c>
      <c r="AI575" s="23"/>
      <c r="AJ575" s="23"/>
      <c r="AK575" s="23"/>
      <c r="AL575" s="23"/>
      <c r="AM575" s="23">
        <f t="shared" si="48"/>
        <v>0</v>
      </c>
      <c r="AN575" s="23"/>
      <c r="AO575" s="23"/>
      <c r="AP575" s="23">
        <f t="shared" si="48"/>
        <v>0</v>
      </c>
    </row>
    <row r="576" spans="1:42" ht="12.75" hidden="1">
      <c r="A576" s="5" t="s">
        <v>49</v>
      </c>
      <c r="B576" s="63" t="s">
        <v>49</v>
      </c>
      <c r="C576" s="49" t="s">
        <v>71</v>
      </c>
      <c r="D576" s="49">
        <v>1</v>
      </c>
      <c r="E576" s="49">
        <v>22</v>
      </c>
      <c r="F576" s="49">
        <v>2</v>
      </c>
      <c r="G576" s="49">
        <v>921</v>
      </c>
      <c r="H576" s="49">
        <v>10640</v>
      </c>
      <c r="I576" s="49">
        <v>10640</v>
      </c>
      <c r="J576" s="64">
        <v>610</v>
      </c>
      <c r="K576" s="23">
        <f>K577</f>
        <v>25475633.13</v>
      </c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>
        <f>AH577</f>
        <v>0</v>
      </c>
      <c r="AI576" s="23"/>
      <c r="AJ576" s="23"/>
      <c r="AK576" s="23"/>
      <c r="AL576" s="23"/>
      <c r="AM576" s="23">
        <f t="shared" si="48"/>
        <v>0</v>
      </c>
      <c r="AN576" s="23"/>
      <c r="AO576" s="23"/>
      <c r="AP576" s="23">
        <f t="shared" si="48"/>
        <v>0</v>
      </c>
    </row>
    <row r="577" spans="1:42" s="3" customFormat="1" ht="76.5" hidden="1">
      <c r="A577" s="5" t="s">
        <v>22</v>
      </c>
      <c r="B577" s="63" t="s">
        <v>22</v>
      </c>
      <c r="C577" s="49" t="s">
        <v>71</v>
      </c>
      <c r="D577" s="49">
        <v>1</v>
      </c>
      <c r="E577" s="49">
        <v>22</v>
      </c>
      <c r="F577" s="49">
        <v>2</v>
      </c>
      <c r="G577" s="49">
        <v>921</v>
      </c>
      <c r="H577" s="49">
        <v>10640</v>
      </c>
      <c r="I577" s="49">
        <v>10640</v>
      </c>
      <c r="J577" s="64">
        <v>611</v>
      </c>
      <c r="K577" s="23">
        <v>25475633.13</v>
      </c>
      <c r="L577" s="23"/>
      <c r="M577" s="23"/>
      <c r="N577" s="23"/>
      <c r="O577" s="23">
        <v>125000</v>
      </c>
      <c r="P577" s="23">
        <v>100000</v>
      </c>
      <c r="Q577" s="23"/>
      <c r="R577" s="23"/>
      <c r="S577" s="23">
        <v>126560</v>
      </c>
      <c r="T577" s="23">
        <v>61800</v>
      </c>
      <c r="U577" s="23">
        <v>1741196.4</v>
      </c>
      <c r="V577" s="23">
        <v>0</v>
      </c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>
        <v>0</v>
      </c>
      <c r="AI577" s="23"/>
      <c r="AJ577" s="23"/>
      <c r="AK577" s="23"/>
      <c r="AL577" s="23"/>
      <c r="AM577" s="23">
        <v>0</v>
      </c>
      <c r="AN577" s="23"/>
      <c r="AO577" s="23"/>
      <c r="AP577" s="23">
        <v>0</v>
      </c>
    </row>
    <row r="578" spans="1:42" ht="76.5" hidden="1">
      <c r="A578" s="14" t="s">
        <v>211</v>
      </c>
      <c r="B578" s="54" t="s">
        <v>211</v>
      </c>
      <c r="C578" s="52" t="s">
        <v>71</v>
      </c>
      <c r="D578" s="52">
        <v>1</v>
      </c>
      <c r="E578" s="52">
        <v>22</v>
      </c>
      <c r="F578" s="52">
        <v>2</v>
      </c>
      <c r="G578" s="52">
        <v>921</v>
      </c>
      <c r="H578" s="52">
        <v>10650</v>
      </c>
      <c r="I578" s="52">
        <v>10650</v>
      </c>
      <c r="J578" s="53"/>
      <c r="K578" s="24">
        <f>K579</f>
        <v>6809052.95</v>
      </c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>
        <f>AH579</f>
        <v>0</v>
      </c>
      <c r="AI578" s="24"/>
      <c r="AJ578" s="24"/>
      <c r="AK578" s="24"/>
      <c r="AL578" s="24"/>
      <c r="AM578" s="24">
        <f aca="true" t="shared" si="49" ref="AM578:AP580">AM579</f>
        <v>0</v>
      </c>
      <c r="AN578" s="24"/>
      <c r="AO578" s="24"/>
      <c r="AP578" s="24">
        <f t="shared" si="49"/>
        <v>0</v>
      </c>
    </row>
    <row r="579" spans="1:42" ht="38.25" hidden="1">
      <c r="A579" s="5" t="s">
        <v>66</v>
      </c>
      <c r="B579" s="63" t="s">
        <v>66</v>
      </c>
      <c r="C579" s="49" t="s">
        <v>71</v>
      </c>
      <c r="D579" s="49">
        <v>1</v>
      </c>
      <c r="E579" s="49">
        <v>22</v>
      </c>
      <c r="F579" s="49">
        <v>2</v>
      </c>
      <c r="G579" s="49">
        <v>921</v>
      </c>
      <c r="H579" s="49">
        <v>10650</v>
      </c>
      <c r="I579" s="49">
        <v>10650</v>
      </c>
      <c r="J579" s="64">
        <v>600</v>
      </c>
      <c r="K579" s="23">
        <f>K580</f>
        <v>6809052.95</v>
      </c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>
        <f>AH580</f>
        <v>0</v>
      </c>
      <c r="AI579" s="23"/>
      <c r="AJ579" s="23"/>
      <c r="AK579" s="23"/>
      <c r="AL579" s="23"/>
      <c r="AM579" s="23">
        <f t="shared" si="49"/>
        <v>0</v>
      </c>
      <c r="AN579" s="23"/>
      <c r="AO579" s="23"/>
      <c r="AP579" s="23">
        <f t="shared" si="49"/>
        <v>0</v>
      </c>
    </row>
    <row r="580" spans="1:42" ht="12.75" hidden="1">
      <c r="A580" s="5" t="s">
        <v>49</v>
      </c>
      <c r="B580" s="63" t="s">
        <v>49</v>
      </c>
      <c r="C580" s="49" t="s">
        <v>71</v>
      </c>
      <c r="D580" s="49">
        <v>1</v>
      </c>
      <c r="E580" s="49">
        <v>22</v>
      </c>
      <c r="F580" s="49">
        <v>2</v>
      </c>
      <c r="G580" s="49">
        <v>921</v>
      </c>
      <c r="H580" s="49">
        <v>10650</v>
      </c>
      <c r="I580" s="49">
        <v>10650</v>
      </c>
      <c r="J580" s="64">
        <v>610</v>
      </c>
      <c r="K580" s="23">
        <f>K581</f>
        <v>6809052.95</v>
      </c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>
        <f>AH581</f>
        <v>0</v>
      </c>
      <c r="AI580" s="23"/>
      <c r="AJ580" s="23"/>
      <c r="AK580" s="23"/>
      <c r="AL580" s="23"/>
      <c r="AM580" s="23">
        <f t="shared" si="49"/>
        <v>0</v>
      </c>
      <c r="AN580" s="23"/>
      <c r="AO580" s="23"/>
      <c r="AP580" s="23">
        <f t="shared" si="49"/>
        <v>0</v>
      </c>
    </row>
    <row r="581" spans="1:42" s="3" customFormat="1" ht="76.5" hidden="1">
      <c r="A581" s="5" t="s">
        <v>22</v>
      </c>
      <c r="B581" s="63" t="s">
        <v>22</v>
      </c>
      <c r="C581" s="49" t="s">
        <v>71</v>
      </c>
      <c r="D581" s="49">
        <v>1</v>
      </c>
      <c r="E581" s="49">
        <v>22</v>
      </c>
      <c r="F581" s="49">
        <v>2</v>
      </c>
      <c r="G581" s="49">
        <v>921</v>
      </c>
      <c r="H581" s="49">
        <v>10650</v>
      </c>
      <c r="I581" s="49">
        <v>10650</v>
      </c>
      <c r="J581" s="64">
        <v>611</v>
      </c>
      <c r="K581" s="23">
        <v>6809052.95</v>
      </c>
      <c r="L581" s="23"/>
      <c r="M581" s="23"/>
      <c r="N581" s="23"/>
      <c r="O581" s="23">
        <v>675570</v>
      </c>
      <c r="P581" s="23"/>
      <c r="Q581" s="23"/>
      <c r="R581" s="23"/>
      <c r="S581" s="23"/>
      <c r="T581" s="23">
        <v>4000</v>
      </c>
      <c r="U581" s="23">
        <v>183933.38</v>
      </c>
      <c r="V581" s="23">
        <v>350000</v>
      </c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>
        <v>0</v>
      </c>
      <c r="AI581" s="23"/>
      <c r="AJ581" s="23"/>
      <c r="AK581" s="23"/>
      <c r="AL581" s="23"/>
      <c r="AM581" s="23">
        <v>0</v>
      </c>
      <c r="AN581" s="23"/>
      <c r="AO581" s="23"/>
      <c r="AP581" s="23">
        <v>0</v>
      </c>
    </row>
    <row r="582" spans="1:42" ht="110.25" customHeight="1">
      <c r="A582" s="14" t="s">
        <v>159</v>
      </c>
      <c r="B582" s="54" t="s">
        <v>159</v>
      </c>
      <c r="C582" s="52" t="s">
        <v>71</v>
      </c>
      <c r="D582" s="52">
        <v>1</v>
      </c>
      <c r="E582" s="52">
        <v>22</v>
      </c>
      <c r="F582" s="52">
        <v>2</v>
      </c>
      <c r="G582" s="52">
        <v>921</v>
      </c>
      <c r="H582" s="52">
        <v>14700</v>
      </c>
      <c r="I582" s="52">
        <v>14700</v>
      </c>
      <c r="J582" s="53"/>
      <c r="K582" s="24">
        <f>K583</f>
        <v>195441883</v>
      </c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>
        <f>AH583</f>
        <v>213942874</v>
      </c>
      <c r="AI582" s="24"/>
      <c r="AJ582" s="24"/>
      <c r="AK582" s="24"/>
      <c r="AL582" s="24"/>
      <c r="AM582" s="24">
        <f aca="true" t="shared" si="50" ref="AM582:AP584">AM583</f>
        <v>213942874</v>
      </c>
      <c r="AN582" s="24"/>
      <c r="AO582" s="24"/>
      <c r="AP582" s="24">
        <f t="shared" si="50"/>
        <v>213942874</v>
      </c>
    </row>
    <row r="583" spans="1:42" ht="38.25">
      <c r="A583" s="5" t="s">
        <v>66</v>
      </c>
      <c r="B583" s="63" t="s">
        <v>66</v>
      </c>
      <c r="C583" s="49" t="s">
        <v>71</v>
      </c>
      <c r="D583" s="49">
        <v>1</v>
      </c>
      <c r="E583" s="49">
        <v>22</v>
      </c>
      <c r="F583" s="49">
        <v>2</v>
      </c>
      <c r="G583" s="49">
        <v>921</v>
      </c>
      <c r="H583" s="49">
        <v>14700</v>
      </c>
      <c r="I583" s="49">
        <v>14700</v>
      </c>
      <c r="J583" s="64" t="s">
        <v>21</v>
      </c>
      <c r="K583" s="23">
        <f>K584</f>
        <v>195441883</v>
      </c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>
        <f>AH584</f>
        <v>213942874</v>
      </c>
      <c r="AI583" s="23"/>
      <c r="AJ583" s="23"/>
      <c r="AK583" s="23"/>
      <c r="AL583" s="23"/>
      <c r="AM583" s="23">
        <f t="shared" si="50"/>
        <v>213942874</v>
      </c>
      <c r="AN583" s="23"/>
      <c r="AO583" s="23"/>
      <c r="AP583" s="23">
        <f t="shared" si="50"/>
        <v>213942874</v>
      </c>
    </row>
    <row r="584" spans="1:42" ht="12.75">
      <c r="A584" s="5" t="s">
        <v>49</v>
      </c>
      <c r="B584" s="63" t="s">
        <v>49</v>
      </c>
      <c r="C584" s="49" t="s">
        <v>71</v>
      </c>
      <c r="D584" s="49">
        <v>1</v>
      </c>
      <c r="E584" s="49">
        <v>22</v>
      </c>
      <c r="F584" s="49">
        <v>2</v>
      </c>
      <c r="G584" s="49">
        <v>921</v>
      </c>
      <c r="H584" s="49">
        <v>14700</v>
      </c>
      <c r="I584" s="49">
        <v>14700</v>
      </c>
      <c r="J584" s="64">
        <v>610</v>
      </c>
      <c r="K584" s="23">
        <f>K585</f>
        <v>195441883</v>
      </c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>
        <f>AH585</f>
        <v>213942874</v>
      </c>
      <c r="AI584" s="23"/>
      <c r="AJ584" s="23"/>
      <c r="AK584" s="23"/>
      <c r="AL584" s="23"/>
      <c r="AM584" s="23">
        <f t="shared" si="50"/>
        <v>213942874</v>
      </c>
      <c r="AN584" s="23"/>
      <c r="AO584" s="23"/>
      <c r="AP584" s="23">
        <f t="shared" si="50"/>
        <v>213942874</v>
      </c>
    </row>
    <row r="585" spans="1:42" s="3" customFormat="1" ht="76.5">
      <c r="A585" s="5" t="s">
        <v>22</v>
      </c>
      <c r="B585" s="63" t="s">
        <v>22</v>
      </c>
      <c r="C585" s="49" t="s">
        <v>71</v>
      </c>
      <c r="D585" s="49">
        <v>1</v>
      </c>
      <c r="E585" s="49">
        <v>22</v>
      </c>
      <c r="F585" s="49">
        <v>2</v>
      </c>
      <c r="G585" s="49">
        <v>921</v>
      </c>
      <c r="H585" s="49">
        <v>14700</v>
      </c>
      <c r="I585" s="49">
        <v>14700</v>
      </c>
      <c r="J585" s="64" t="s">
        <v>23</v>
      </c>
      <c r="K585" s="23">
        <v>195441883</v>
      </c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>
        <v>213942874</v>
      </c>
      <c r="AI585" s="23"/>
      <c r="AJ585" s="23"/>
      <c r="AK585" s="23"/>
      <c r="AL585" s="23"/>
      <c r="AM585" s="23">
        <v>213942874</v>
      </c>
      <c r="AN585" s="23"/>
      <c r="AO585" s="23"/>
      <c r="AP585" s="23">
        <v>213942874</v>
      </c>
    </row>
    <row r="586" spans="1:42" ht="78.75" customHeight="1">
      <c r="A586" s="12" t="s">
        <v>174</v>
      </c>
      <c r="B586" s="73" t="s">
        <v>174</v>
      </c>
      <c r="C586" s="52" t="s">
        <v>71</v>
      </c>
      <c r="D586" s="52">
        <v>1</v>
      </c>
      <c r="E586" s="52">
        <v>42</v>
      </c>
      <c r="F586" s="74"/>
      <c r="G586" s="75"/>
      <c r="H586" s="74"/>
      <c r="I586" s="74"/>
      <c r="J586" s="74"/>
      <c r="K586" s="24">
        <f>K587</f>
        <v>861600</v>
      </c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24">
        <f>AH587</f>
        <v>1311400</v>
      </c>
      <c r="AI586" s="24"/>
      <c r="AJ586" s="24"/>
      <c r="AK586" s="24"/>
      <c r="AL586" s="24"/>
      <c r="AM586" s="24">
        <f aca="true" t="shared" si="51" ref="AM586:AP590">AM587</f>
        <v>1316400</v>
      </c>
      <c r="AN586" s="24"/>
      <c r="AO586" s="24"/>
      <c r="AP586" s="24">
        <f t="shared" si="51"/>
        <v>1316400</v>
      </c>
    </row>
    <row r="587" spans="1:42" ht="31.5" customHeight="1">
      <c r="A587" s="6" t="s">
        <v>52</v>
      </c>
      <c r="B587" s="51" t="s">
        <v>52</v>
      </c>
      <c r="C587" s="52" t="s">
        <v>71</v>
      </c>
      <c r="D587" s="52">
        <v>1</v>
      </c>
      <c r="E587" s="52">
        <v>42</v>
      </c>
      <c r="F587" s="52">
        <v>2</v>
      </c>
      <c r="G587" s="52">
        <v>921</v>
      </c>
      <c r="H587" s="74"/>
      <c r="I587" s="74"/>
      <c r="J587" s="74"/>
      <c r="K587" s="24">
        <f>K588</f>
        <v>861600</v>
      </c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24">
        <f>AH588</f>
        <v>1311400</v>
      </c>
      <c r="AI587" s="24"/>
      <c r="AJ587" s="24"/>
      <c r="AK587" s="24"/>
      <c r="AL587" s="24"/>
      <c r="AM587" s="24">
        <f t="shared" si="51"/>
        <v>1316400</v>
      </c>
      <c r="AN587" s="24"/>
      <c r="AO587" s="24"/>
      <c r="AP587" s="24">
        <f t="shared" si="51"/>
        <v>1316400</v>
      </c>
    </row>
    <row r="588" spans="1:42" ht="76.5">
      <c r="A588" s="14" t="s">
        <v>115</v>
      </c>
      <c r="B588" s="54" t="s">
        <v>115</v>
      </c>
      <c r="C588" s="52" t="s">
        <v>71</v>
      </c>
      <c r="D588" s="52">
        <v>1</v>
      </c>
      <c r="E588" s="52">
        <v>42</v>
      </c>
      <c r="F588" s="52">
        <v>2</v>
      </c>
      <c r="G588" s="52">
        <v>921</v>
      </c>
      <c r="H588" s="52">
        <v>14770</v>
      </c>
      <c r="I588" s="52">
        <v>14770</v>
      </c>
      <c r="J588" s="53"/>
      <c r="K588" s="24">
        <f>K589</f>
        <v>861600</v>
      </c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>
        <f>AH589</f>
        <v>1311400</v>
      </c>
      <c r="AI588" s="24"/>
      <c r="AJ588" s="24"/>
      <c r="AK588" s="24"/>
      <c r="AL588" s="24"/>
      <c r="AM588" s="24">
        <f t="shared" si="51"/>
        <v>1316400</v>
      </c>
      <c r="AN588" s="24"/>
      <c r="AO588" s="24"/>
      <c r="AP588" s="24">
        <f t="shared" si="51"/>
        <v>1316400</v>
      </c>
    </row>
    <row r="589" spans="1:42" ht="38.25">
      <c r="A589" s="5" t="s">
        <v>66</v>
      </c>
      <c r="B589" s="63" t="s">
        <v>66</v>
      </c>
      <c r="C589" s="49" t="s">
        <v>71</v>
      </c>
      <c r="D589" s="49">
        <v>1</v>
      </c>
      <c r="E589" s="49">
        <v>42</v>
      </c>
      <c r="F589" s="49">
        <v>2</v>
      </c>
      <c r="G589" s="49">
        <v>921</v>
      </c>
      <c r="H589" s="49">
        <v>14770</v>
      </c>
      <c r="I589" s="49">
        <v>14770</v>
      </c>
      <c r="J589" s="64" t="s">
        <v>21</v>
      </c>
      <c r="K589" s="23">
        <f>K590</f>
        <v>861600</v>
      </c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>
        <f>AH590</f>
        <v>1311400</v>
      </c>
      <c r="AI589" s="23"/>
      <c r="AJ589" s="23"/>
      <c r="AK589" s="23"/>
      <c r="AL589" s="23"/>
      <c r="AM589" s="23">
        <f t="shared" si="51"/>
        <v>1316400</v>
      </c>
      <c r="AN589" s="23"/>
      <c r="AO589" s="23"/>
      <c r="AP589" s="23">
        <f t="shared" si="51"/>
        <v>1316400</v>
      </c>
    </row>
    <row r="590" spans="1:42" ht="12.75">
      <c r="A590" s="5" t="s">
        <v>49</v>
      </c>
      <c r="B590" s="63" t="s">
        <v>49</v>
      </c>
      <c r="C590" s="49" t="s">
        <v>71</v>
      </c>
      <c r="D590" s="49">
        <v>1</v>
      </c>
      <c r="E590" s="49">
        <v>42</v>
      </c>
      <c r="F590" s="49">
        <v>2</v>
      </c>
      <c r="G590" s="49">
        <v>921</v>
      </c>
      <c r="H590" s="49">
        <v>14770</v>
      </c>
      <c r="I590" s="49">
        <v>14770</v>
      </c>
      <c r="J590" s="64">
        <v>610</v>
      </c>
      <c r="K590" s="23">
        <f>K591</f>
        <v>861600</v>
      </c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>
        <f>AH591</f>
        <v>1311400</v>
      </c>
      <c r="AI590" s="23"/>
      <c r="AJ590" s="23"/>
      <c r="AK590" s="23"/>
      <c r="AL590" s="23"/>
      <c r="AM590" s="23">
        <f t="shared" si="51"/>
        <v>1316400</v>
      </c>
      <c r="AN590" s="23"/>
      <c r="AO590" s="23"/>
      <c r="AP590" s="23">
        <f t="shared" si="51"/>
        <v>1316400</v>
      </c>
    </row>
    <row r="591" spans="1:42" s="3" customFormat="1" ht="76.5">
      <c r="A591" s="5" t="s">
        <v>22</v>
      </c>
      <c r="B591" s="63" t="s">
        <v>22</v>
      </c>
      <c r="C591" s="49" t="s">
        <v>71</v>
      </c>
      <c r="D591" s="49">
        <v>1</v>
      </c>
      <c r="E591" s="49">
        <v>42</v>
      </c>
      <c r="F591" s="49">
        <v>2</v>
      </c>
      <c r="G591" s="49">
        <v>921</v>
      </c>
      <c r="H591" s="49">
        <v>14770</v>
      </c>
      <c r="I591" s="49">
        <v>14770</v>
      </c>
      <c r="J591" s="64" t="s">
        <v>23</v>
      </c>
      <c r="K591" s="23">
        <v>861600</v>
      </c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>
        <v>-5000</v>
      </c>
      <c r="AH591" s="23">
        <f>1316400+AG591</f>
        <v>1311400</v>
      </c>
      <c r="AI591" s="23"/>
      <c r="AJ591" s="23"/>
      <c r="AK591" s="23"/>
      <c r="AL591" s="23"/>
      <c r="AM591" s="23">
        <v>1316400</v>
      </c>
      <c r="AN591" s="23"/>
      <c r="AO591" s="23"/>
      <c r="AP591" s="23">
        <v>1316400</v>
      </c>
    </row>
    <row r="592" spans="1:42" ht="37.5" customHeight="1">
      <c r="A592" s="6" t="s">
        <v>93</v>
      </c>
      <c r="B592" s="51" t="s">
        <v>93</v>
      </c>
      <c r="C592" s="52" t="s">
        <v>71</v>
      </c>
      <c r="D592" s="52">
        <v>2</v>
      </c>
      <c r="E592" s="52"/>
      <c r="F592" s="52"/>
      <c r="G592" s="52"/>
      <c r="H592" s="52"/>
      <c r="I592" s="52"/>
      <c r="J592" s="53"/>
      <c r="K592" s="24">
        <f>K593+K608+K614</f>
        <v>37939612.96</v>
      </c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>
        <f>AH593+AH608+AH614</f>
        <v>50577794.89000001</v>
      </c>
      <c r="AI592" s="24"/>
      <c r="AJ592" s="24"/>
      <c r="AK592" s="24"/>
      <c r="AL592" s="24"/>
      <c r="AM592" s="24">
        <f>AM593+AM608+AM614</f>
        <v>48702785.01</v>
      </c>
      <c r="AN592" s="24"/>
      <c r="AO592" s="24"/>
      <c r="AP592" s="24">
        <f>AP593+AP608+AP614</f>
        <v>48958228.31</v>
      </c>
    </row>
    <row r="593" spans="1:42" ht="62.25" customHeight="1">
      <c r="A593" s="6" t="s">
        <v>175</v>
      </c>
      <c r="B593" s="51" t="s">
        <v>175</v>
      </c>
      <c r="C593" s="52" t="s">
        <v>71</v>
      </c>
      <c r="D593" s="52">
        <v>2</v>
      </c>
      <c r="E593" s="52">
        <v>11</v>
      </c>
      <c r="F593" s="52"/>
      <c r="G593" s="52"/>
      <c r="H593" s="52"/>
      <c r="I593" s="52"/>
      <c r="J593" s="53"/>
      <c r="K593" s="24">
        <f>K594</f>
        <v>27120429.18</v>
      </c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>
        <f>AH594</f>
        <v>39267370.980000004</v>
      </c>
      <c r="AI593" s="24"/>
      <c r="AJ593" s="24"/>
      <c r="AK593" s="24"/>
      <c r="AL593" s="24"/>
      <c r="AM593" s="24">
        <f>AM594</f>
        <v>36642361.099999994</v>
      </c>
      <c r="AN593" s="24"/>
      <c r="AO593" s="24"/>
      <c r="AP593" s="24">
        <f>AP594</f>
        <v>36897804.4</v>
      </c>
    </row>
    <row r="594" spans="1:42" ht="43.5" customHeight="1">
      <c r="A594" s="6" t="s">
        <v>52</v>
      </c>
      <c r="B594" s="51" t="s">
        <v>52</v>
      </c>
      <c r="C594" s="52" t="s">
        <v>71</v>
      </c>
      <c r="D594" s="52">
        <v>2</v>
      </c>
      <c r="E594" s="52">
        <v>11</v>
      </c>
      <c r="F594" s="52">
        <v>1</v>
      </c>
      <c r="G594" s="52">
        <v>921</v>
      </c>
      <c r="H594" s="52"/>
      <c r="I594" s="52"/>
      <c r="J594" s="53"/>
      <c r="K594" s="24">
        <f>K595+K599</f>
        <v>27120429.18</v>
      </c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>
        <f>AH595+AH599+AH603</f>
        <v>39267370.980000004</v>
      </c>
      <c r="AI594" s="24"/>
      <c r="AJ594" s="24"/>
      <c r="AK594" s="24"/>
      <c r="AL594" s="24"/>
      <c r="AM594" s="24">
        <f>AM595+AM599+AM603</f>
        <v>36642361.099999994</v>
      </c>
      <c r="AN594" s="24"/>
      <c r="AO594" s="24"/>
      <c r="AP594" s="24">
        <f>AP595+AP599+AP603</f>
        <v>36897804.4</v>
      </c>
    </row>
    <row r="595" spans="1:42" ht="30" customHeight="1">
      <c r="A595" s="14" t="s">
        <v>110</v>
      </c>
      <c r="B595" s="59" t="s">
        <v>310</v>
      </c>
      <c r="C595" s="52" t="s">
        <v>71</v>
      </c>
      <c r="D595" s="52">
        <v>2</v>
      </c>
      <c r="E595" s="52">
        <v>11</v>
      </c>
      <c r="F595" s="52">
        <v>1</v>
      </c>
      <c r="G595" s="52">
        <v>921</v>
      </c>
      <c r="H595" s="52">
        <v>10710</v>
      </c>
      <c r="I595" s="52">
        <v>80340</v>
      </c>
      <c r="J595" s="57" t="s">
        <v>0</v>
      </c>
      <c r="K595" s="24">
        <f>K596</f>
        <v>1036038.23</v>
      </c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24">
        <f>AH596</f>
        <v>2170592.0399999996</v>
      </c>
      <c r="AI595" s="24"/>
      <c r="AJ595" s="24"/>
      <c r="AK595" s="24"/>
      <c r="AL595" s="24"/>
      <c r="AM595" s="24">
        <f aca="true" t="shared" si="52" ref="AM595:AP597">AM596</f>
        <v>2090167.98</v>
      </c>
      <c r="AN595" s="24"/>
      <c r="AO595" s="24"/>
      <c r="AP595" s="24">
        <f t="shared" si="52"/>
        <v>2093508.98</v>
      </c>
    </row>
    <row r="596" spans="1:42" ht="38.25">
      <c r="A596" s="5" t="s">
        <v>66</v>
      </c>
      <c r="B596" s="63" t="s">
        <v>66</v>
      </c>
      <c r="C596" s="49" t="s">
        <v>71</v>
      </c>
      <c r="D596" s="49">
        <v>2</v>
      </c>
      <c r="E596" s="49">
        <v>11</v>
      </c>
      <c r="F596" s="49">
        <v>1</v>
      </c>
      <c r="G596" s="49">
        <v>921</v>
      </c>
      <c r="H596" s="49">
        <v>10710</v>
      </c>
      <c r="I596" s="49">
        <v>80340</v>
      </c>
      <c r="J596" s="64" t="s">
        <v>21</v>
      </c>
      <c r="K596" s="23">
        <f>K597</f>
        <v>1036038.23</v>
      </c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>
        <f>AH597</f>
        <v>2170592.0399999996</v>
      </c>
      <c r="AI596" s="23"/>
      <c r="AJ596" s="23"/>
      <c r="AK596" s="23"/>
      <c r="AL596" s="23"/>
      <c r="AM596" s="23">
        <f t="shared" si="52"/>
        <v>2090167.98</v>
      </c>
      <c r="AN596" s="23"/>
      <c r="AO596" s="23"/>
      <c r="AP596" s="23">
        <f t="shared" si="52"/>
        <v>2093508.98</v>
      </c>
    </row>
    <row r="597" spans="1:42" ht="12.75">
      <c r="A597" s="5" t="s">
        <v>49</v>
      </c>
      <c r="B597" s="63" t="s">
        <v>49</v>
      </c>
      <c r="C597" s="49" t="s">
        <v>71</v>
      </c>
      <c r="D597" s="49">
        <v>2</v>
      </c>
      <c r="E597" s="49">
        <v>11</v>
      </c>
      <c r="F597" s="49">
        <v>1</v>
      </c>
      <c r="G597" s="49">
        <v>921</v>
      </c>
      <c r="H597" s="49">
        <v>10710</v>
      </c>
      <c r="I597" s="49">
        <v>80340</v>
      </c>
      <c r="J597" s="64">
        <v>610</v>
      </c>
      <c r="K597" s="23">
        <f>K598</f>
        <v>1036038.23</v>
      </c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>
        <f>AH598</f>
        <v>2170592.0399999996</v>
      </c>
      <c r="AI597" s="23"/>
      <c r="AJ597" s="23"/>
      <c r="AK597" s="23"/>
      <c r="AL597" s="23"/>
      <c r="AM597" s="23">
        <f t="shared" si="52"/>
        <v>2090167.98</v>
      </c>
      <c r="AN597" s="23"/>
      <c r="AO597" s="23"/>
      <c r="AP597" s="23">
        <f t="shared" si="52"/>
        <v>2093508.98</v>
      </c>
    </row>
    <row r="598" spans="1:42" s="3" customFormat="1" ht="76.5">
      <c r="A598" s="5" t="s">
        <v>22</v>
      </c>
      <c r="B598" s="63" t="s">
        <v>22</v>
      </c>
      <c r="C598" s="49" t="s">
        <v>71</v>
      </c>
      <c r="D598" s="49">
        <v>2</v>
      </c>
      <c r="E598" s="49">
        <v>11</v>
      </c>
      <c r="F598" s="49">
        <v>1</v>
      </c>
      <c r="G598" s="49">
        <v>921</v>
      </c>
      <c r="H598" s="49">
        <v>10710</v>
      </c>
      <c r="I598" s="49">
        <v>80340</v>
      </c>
      <c r="J598" s="64" t="s">
        <v>23</v>
      </c>
      <c r="K598" s="23">
        <v>1036038.23</v>
      </c>
      <c r="L598" s="23"/>
      <c r="M598" s="23"/>
      <c r="N598" s="23"/>
      <c r="O598" s="23">
        <v>400622</v>
      </c>
      <c r="P598" s="23"/>
      <c r="Q598" s="23"/>
      <c r="R598" s="23"/>
      <c r="S598" s="23"/>
      <c r="T598" s="23"/>
      <c r="U598" s="23">
        <v>20837.44</v>
      </c>
      <c r="V598" s="23"/>
      <c r="W598" s="23"/>
      <c r="X598" s="23"/>
      <c r="Y598" s="23"/>
      <c r="Z598" s="23"/>
      <c r="AA598" s="23">
        <v>2671.68</v>
      </c>
      <c r="AB598" s="23">
        <v>8877.04</v>
      </c>
      <c r="AC598" s="23"/>
      <c r="AD598" s="23"/>
      <c r="AE598" s="23"/>
      <c r="AF598" s="23">
        <v>72088.34</v>
      </c>
      <c r="AG598" s="23"/>
      <c r="AH598" s="23">
        <f>2086954.98+AA598+AB598+AF598</f>
        <v>2170592.0399999996</v>
      </c>
      <c r="AI598" s="23"/>
      <c r="AJ598" s="23"/>
      <c r="AK598" s="23"/>
      <c r="AL598" s="23"/>
      <c r="AM598" s="23">
        <v>2090167.98</v>
      </c>
      <c r="AN598" s="23"/>
      <c r="AO598" s="23"/>
      <c r="AP598" s="23">
        <v>2093508.98</v>
      </c>
    </row>
    <row r="599" spans="1:42" ht="55.5" customHeight="1">
      <c r="A599" s="14" t="s">
        <v>111</v>
      </c>
      <c r="B599" s="59" t="s">
        <v>282</v>
      </c>
      <c r="C599" s="52" t="s">
        <v>71</v>
      </c>
      <c r="D599" s="52">
        <v>2</v>
      </c>
      <c r="E599" s="52">
        <v>11</v>
      </c>
      <c r="F599" s="52">
        <v>1</v>
      </c>
      <c r="G599" s="52">
        <v>921</v>
      </c>
      <c r="H599" s="52">
        <v>10720</v>
      </c>
      <c r="I599" s="52">
        <v>80720</v>
      </c>
      <c r="J599" s="53"/>
      <c r="K599" s="24">
        <f>K600</f>
        <v>26084390.95</v>
      </c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>
        <f>AH600</f>
        <v>37056808.940000005</v>
      </c>
      <c r="AI599" s="24"/>
      <c r="AJ599" s="24"/>
      <c r="AK599" s="24"/>
      <c r="AL599" s="24"/>
      <c r="AM599" s="24">
        <f aca="true" t="shared" si="53" ref="AM599:AP601">AM600</f>
        <v>34446101.12</v>
      </c>
      <c r="AN599" s="24"/>
      <c r="AO599" s="24"/>
      <c r="AP599" s="24">
        <f t="shared" si="53"/>
        <v>34698203.42</v>
      </c>
    </row>
    <row r="600" spans="1:42" ht="38.25">
      <c r="A600" s="5" t="s">
        <v>66</v>
      </c>
      <c r="B600" s="63" t="s">
        <v>66</v>
      </c>
      <c r="C600" s="49" t="s">
        <v>71</v>
      </c>
      <c r="D600" s="49">
        <v>2</v>
      </c>
      <c r="E600" s="49">
        <v>11</v>
      </c>
      <c r="F600" s="49">
        <v>1</v>
      </c>
      <c r="G600" s="49">
        <v>921</v>
      </c>
      <c r="H600" s="49">
        <v>10720</v>
      </c>
      <c r="I600" s="49">
        <v>80720</v>
      </c>
      <c r="J600" s="64" t="s">
        <v>21</v>
      </c>
      <c r="K600" s="23">
        <f>K601</f>
        <v>26084390.95</v>
      </c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>
        <f>AH601</f>
        <v>37056808.940000005</v>
      </c>
      <c r="AI600" s="23"/>
      <c r="AJ600" s="23"/>
      <c r="AK600" s="23"/>
      <c r="AL600" s="23"/>
      <c r="AM600" s="23">
        <f t="shared" si="53"/>
        <v>34446101.12</v>
      </c>
      <c r="AN600" s="23"/>
      <c r="AO600" s="23"/>
      <c r="AP600" s="23">
        <f t="shared" si="53"/>
        <v>34698203.42</v>
      </c>
    </row>
    <row r="601" spans="1:42" ht="12.75">
      <c r="A601" s="5" t="s">
        <v>49</v>
      </c>
      <c r="B601" s="63" t="s">
        <v>49</v>
      </c>
      <c r="C601" s="49" t="s">
        <v>71</v>
      </c>
      <c r="D601" s="49">
        <v>2</v>
      </c>
      <c r="E601" s="49">
        <v>11</v>
      </c>
      <c r="F601" s="49">
        <v>1</v>
      </c>
      <c r="G601" s="49">
        <v>921</v>
      </c>
      <c r="H601" s="49">
        <v>10720</v>
      </c>
      <c r="I601" s="49">
        <v>80720</v>
      </c>
      <c r="J601" s="64">
        <v>610</v>
      </c>
      <c r="K601" s="23">
        <f>K602</f>
        <v>26084390.95</v>
      </c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>
        <f>AH602</f>
        <v>37056808.940000005</v>
      </c>
      <c r="AI601" s="23"/>
      <c r="AJ601" s="23"/>
      <c r="AK601" s="23"/>
      <c r="AL601" s="23"/>
      <c r="AM601" s="23">
        <f t="shared" si="53"/>
        <v>34446101.12</v>
      </c>
      <c r="AN601" s="23"/>
      <c r="AO601" s="23"/>
      <c r="AP601" s="23">
        <f t="shared" si="53"/>
        <v>34698203.42</v>
      </c>
    </row>
    <row r="602" spans="1:42" s="3" customFormat="1" ht="76.5">
      <c r="A602" s="5" t="s">
        <v>22</v>
      </c>
      <c r="B602" s="63" t="s">
        <v>22</v>
      </c>
      <c r="C602" s="49" t="s">
        <v>71</v>
      </c>
      <c r="D602" s="49">
        <v>2</v>
      </c>
      <c r="E602" s="49">
        <v>11</v>
      </c>
      <c r="F602" s="49">
        <v>1</v>
      </c>
      <c r="G602" s="49">
        <v>921</v>
      </c>
      <c r="H602" s="49">
        <v>10720</v>
      </c>
      <c r="I602" s="49">
        <v>80720</v>
      </c>
      <c r="J602" s="64" t="s">
        <v>23</v>
      </c>
      <c r="K602" s="23">
        <v>26084390.95</v>
      </c>
      <c r="L602" s="23">
        <v>-406800</v>
      </c>
      <c r="M602" s="23">
        <v>-124300</v>
      </c>
      <c r="N602" s="23"/>
      <c r="O602" s="23">
        <v>3003220</v>
      </c>
      <c r="P602" s="23"/>
      <c r="Q602" s="23">
        <v>-90400</v>
      </c>
      <c r="R602" s="23"/>
      <c r="S602" s="23">
        <v>11090</v>
      </c>
      <c r="T602" s="23">
        <v>278800</v>
      </c>
      <c r="U602" s="23">
        <v>415947.41</v>
      </c>
      <c r="V602" s="23">
        <v>139712</v>
      </c>
      <c r="W602" s="23"/>
      <c r="X602" s="23">
        <v>-685885</v>
      </c>
      <c r="Y602" s="23">
        <v>53140</v>
      </c>
      <c r="Z602" s="23">
        <v>95000</v>
      </c>
      <c r="AA602" s="23">
        <v>-5000</v>
      </c>
      <c r="AB602" s="23">
        <v>1619434.24</v>
      </c>
      <c r="AC602" s="23">
        <v>-99660</v>
      </c>
      <c r="AD602" s="23"/>
      <c r="AE602" s="23"/>
      <c r="AF602" s="23">
        <v>1631243.14</v>
      </c>
      <c r="AG602" s="23">
        <v>64837</v>
      </c>
      <c r="AH602" s="23">
        <f>34383699.56+X602+Y602+Z602+AA602+AB602+AC602+AF602+AG602</f>
        <v>37056808.940000005</v>
      </c>
      <c r="AI602" s="23"/>
      <c r="AJ602" s="23"/>
      <c r="AK602" s="23"/>
      <c r="AL602" s="23"/>
      <c r="AM602" s="23">
        <v>34446101.12</v>
      </c>
      <c r="AN602" s="23"/>
      <c r="AO602" s="23"/>
      <c r="AP602" s="23">
        <v>34698203.42</v>
      </c>
    </row>
    <row r="603" spans="1:42" s="3" customFormat="1" ht="25.5">
      <c r="A603" s="6"/>
      <c r="B603" s="51" t="s">
        <v>321</v>
      </c>
      <c r="C603" s="52" t="s">
        <v>71</v>
      </c>
      <c r="D603" s="52">
        <v>2</v>
      </c>
      <c r="E603" s="52">
        <v>11</v>
      </c>
      <c r="F603" s="52">
        <v>1</v>
      </c>
      <c r="G603" s="52">
        <v>921</v>
      </c>
      <c r="H603" s="52"/>
      <c r="I603" s="52">
        <v>83360</v>
      </c>
      <c r="J603" s="53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>
        <f>AH604</f>
        <v>39970</v>
      </c>
      <c r="AI603" s="24"/>
      <c r="AJ603" s="24"/>
      <c r="AK603" s="24"/>
      <c r="AL603" s="24"/>
      <c r="AM603" s="24">
        <f aca="true" t="shared" si="54" ref="AM603:AP605">AM604</f>
        <v>106092</v>
      </c>
      <c r="AN603" s="24"/>
      <c r="AO603" s="24"/>
      <c r="AP603" s="24">
        <f t="shared" si="54"/>
        <v>106092</v>
      </c>
    </row>
    <row r="604" spans="1:42" s="3" customFormat="1" ht="38.25">
      <c r="A604" s="5"/>
      <c r="B604" s="63" t="s">
        <v>66</v>
      </c>
      <c r="C604" s="49" t="s">
        <v>71</v>
      </c>
      <c r="D604" s="49">
        <v>2</v>
      </c>
      <c r="E604" s="49">
        <v>11</v>
      </c>
      <c r="F604" s="49">
        <v>1</v>
      </c>
      <c r="G604" s="49">
        <v>921</v>
      </c>
      <c r="H604" s="49"/>
      <c r="I604" s="49">
        <v>83360</v>
      </c>
      <c r="J604" s="64" t="s">
        <v>21</v>
      </c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>
        <f>AH605</f>
        <v>39970</v>
      </c>
      <c r="AI604" s="23"/>
      <c r="AJ604" s="23"/>
      <c r="AK604" s="23"/>
      <c r="AL604" s="23"/>
      <c r="AM604" s="23">
        <f t="shared" si="54"/>
        <v>106092</v>
      </c>
      <c r="AN604" s="23"/>
      <c r="AO604" s="23"/>
      <c r="AP604" s="23">
        <f t="shared" si="54"/>
        <v>106092</v>
      </c>
    </row>
    <row r="605" spans="1:42" s="3" customFormat="1" ht="12.75">
      <c r="A605" s="5"/>
      <c r="B605" s="63" t="s">
        <v>49</v>
      </c>
      <c r="C605" s="49" t="s">
        <v>71</v>
      </c>
      <c r="D605" s="49">
        <v>2</v>
      </c>
      <c r="E605" s="49">
        <v>11</v>
      </c>
      <c r="F605" s="49">
        <v>1</v>
      </c>
      <c r="G605" s="49">
        <v>921</v>
      </c>
      <c r="H605" s="49"/>
      <c r="I605" s="49">
        <v>83360</v>
      </c>
      <c r="J605" s="64">
        <v>610</v>
      </c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>
        <f>AH606</f>
        <v>39970</v>
      </c>
      <c r="AI605" s="23"/>
      <c r="AJ605" s="23"/>
      <c r="AK605" s="23"/>
      <c r="AL605" s="23"/>
      <c r="AM605" s="23">
        <f t="shared" si="54"/>
        <v>106092</v>
      </c>
      <c r="AN605" s="23"/>
      <c r="AO605" s="23"/>
      <c r="AP605" s="23">
        <f t="shared" si="54"/>
        <v>106092</v>
      </c>
    </row>
    <row r="606" spans="1:42" s="3" customFormat="1" ht="76.5">
      <c r="A606" s="5"/>
      <c r="B606" s="63" t="s">
        <v>22</v>
      </c>
      <c r="C606" s="49" t="s">
        <v>71</v>
      </c>
      <c r="D606" s="49">
        <v>2</v>
      </c>
      <c r="E606" s="49">
        <v>11</v>
      </c>
      <c r="F606" s="49">
        <v>1</v>
      </c>
      <c r="G606" s="49">
        <v>921</v>
      </c>
      <c r="H606" s="49"/>
      <c r="I606" s="49">
        <v>83360</v>
      </c>
      <c r="J606" s="64" t="s">
        <v>23</v>
      </c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>
        <v>-1285</v>
      </c>
      <c r="AG606" s="23">
        <v>-64837</v>
      </c>
      <c r="AH606" s="23">
        <f>4092+102000+AF606+AG606</f>
        <v>39970</v>
      </c>
      <c r="AI606" s="23"/>
      <c r="AJ606" s="23"/>
      <c r="AK606" s="23"/>
      <c r="AL606" s="23"/>
      <c r="AM606" s="23">
        <f>4092+102000</f>
        <v>106092</v>
      </c>
      <c r="AN606" s="23"/>
      <c r="AO606" s="23"/>
      <c r="AP606" s="23">
        <f>4092+102000</f>
        <v>106092</v>
      </c>
    </row>
    <row r="607" spans="1:42" ht="25.5">
      <c r="A607" s="6" t="s">
        <v>176</v>
      </c>
      <c r="B607" s="51" t="s">
        <v>176</v>
      </c>
      <c r="C607" s="52" t="s">
        <v>71</v>
      </c>
      <c r="D607" s="52">
        <v>2</v>
      </c>
      <c r="E607" s="52">
        <v>12</v>
      </c>
      <c r="F607" s="52"/>
      <c r="G607" s="52"/>
      <c r="H607" s="52"/>
      <c r="I607" s="52"/>
      <c r="J607" s="64"/>
      <c r="K607" s="24">
        <f>K608</f>
        <v>6602313</v>
      </c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4">
        <f>AH608</f>
        <v>6906768</v>
      </c>
      <c r="AI607" s="24"/>
      <c r="AJ607" s="24"/>
      <c r="AK607" s="24"/>
      <c r="AL607" s="24"/>
      <c r="AM607" s="24">
        <f aca="true" t="shared" si="55" ref="AM607:AP611">AM608</f>
        <v>7656768</v>
      </c>
      <c r="AN607" s="24"/>
      <c r="AO607" s="24"/>
      <c r="AP607" s="24">
        <f t="shared" si="55"/>
        <v>7656768</v>
      </c>
    </row>
    <row r="608" spans="1:42" ht="25.5">
      <c r="A608" s="6" t="s">
        <v>52</v>
      </c>
      <c r="B608" s="51" t="s">
        <v>52</v>
      </c>
      <c r="C608" s="52" t="s">
        <v>71</v>
      </c>
      <c r="D608" s="52">
        <v>2</v>
      </c>
      <c r="E608" s="52">
        <v>12</v>
      </c>
      <c r="F608" s="52">
        <v>2</v>
      </c>
      <c r="G608" s="52">
        <v>921</v>
      </c>
      <c r="H608" s="52"/>
      <c r="I608" s="52"/>
      <c r="J608" s="64"/>
      <c r="K608" s="24">
        <f>K609</f>
        <v>6602313</v>
      </c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4">
        <f>AH609</f>
        <v>6906768</v>
      </c>
      <c r="AI608" s="24"/>
      <c r="AJ608" s="24"/>
      <c r="AK608" s="24"/>
      <c r="AL608" s="24"/>
      <c r="AM608" s="24">
        <f t="shared" si="55"/>
        <v>7656768</v>
      </c>
      <c r="AN608" s="24"/>
      <c r="AO608" s="24"/>
      <c r="AP608" s="24">
        <f t="shared" si="55"/>
        <v>7656768</v>
      </c>
    </row>
    <row r="609" spans="1:42" ht="75.75" customHeight="1">
      <c r="A609" s="7" t="s">
        <v>160</v>
      </c>
      <c r="B609" s="54" t="s">
        <v>160</v>
      </c>
      <c r="C609" s="52" t="s">
        <v>71</v>
      </c>
      <c r="D609" s="52">
        <v>2</v>
      </c>
      <c r="E609" s="52">
        <v>12</v>
      </c>
      <c r="F609" s="52">
        <v>2</v>
      </c>
      <c r="G609" s="52">
        <v>921</v>
      </c>
      <c r="H609" s="52">
        <v>14780</v>
      </c>
      <c r="I609" s="52">
        <v>14780</v>
      </c>
      <c r="J609" s="53"/>
      <c r="K609" s="24">
        <f>K610</f>
        <v>6602313</v>
      </c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>
        <f>AH610</f>
        <v>6906768</v>
      </c>
      <c r="AI609" s="24"/>
      <c r="AJ609" s="24"/>
      <c r="AK609" s="24"/>
      <c r="AL609" s="24"/>
      <c r="AM609" s="24">
        <f t="shared" si="55"/>
        <v>7656768</v>
      </c>
      <c r="AN609" s="24"/>
      <c r="AO609" s="24"/>
      <c r="AP609" s="24">
        <f t="shared" si="55"/>
        <v>7656768</v>
      </c>
    </row>
    <row r="610" spans="1:42" ht="25.5">
      <c r="A610" s="5" t="s">
        <v>28</v>
      </c>
      <c r="B610" s="63" t="s">
        <v>28</v>
      </c>
      <c r="C610" s="49" t="s">
        <v>71</v>
      </c>
      <c r="D610" s="49">
        <v>2</v>
      </c>
      <c r="E610" s="49">
        <v>12</v>
      </c>
      <c r="F610" s="49">
        <v>2</v>
      </c>
      <c r="G610" s="49">
        <v>921</v>
      </c>
      <c r="H610" s="49">
        <v>14780</v>
      </c>
      <c r="I610" s="49">
        <v>14780</v>
      </c>
      <c r="J610" s="64">
        <v>300</v>
      </c>
      <c r="K610" s="23">
        <f>K611</f>
        <v>6602313</v>
      </c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>
        <f>AH611</f>
        <v>6906768</v>
      </c>
      <c r="AI610" s="23"/>
      <c r="AJ610" s="23"/>
      <c r="AK610" s="23"/>
      <c r="AL610" s="23"/>
      <c r="AM610" s="23">
        <f t="shared" si="55"/>
        <v>7656768</v>
      </c>
      <c r="AN610" s="23"/>
      <c r="AO610" s="23"/>
      <c r="AP610" s="23">
        <f t="shared" si="55"/>
        <v>7656768</v>
      </c>
    </row>
    <row r="611" spans="1:42" ht="25.5">
      <c r="A611" s="5" t="s">
        <v>50</v>
      </c>
      <c r="B611" s="63" t="s">
        <v>50</v>
      </c>
      <c r="C611" s="49" t="s">
        <v>71</v>
      </c>
      <c r="D611" s="49">
        <v>2</v>
      </c>
      <c r="E611" s="49">
        <v>12</v>
      </c>
      <c r="F611" s="49">
        <v>2</v>
      </c>
      <c r="G611" s="49">
        <v>921</v>
      </c>
      <c r="H611" s="49">
        <v>14780</v>
      </c>
      <c r="I611" s="49">
        <v>14780</v>
      </c>
      <c r="J611" s="64">
        <v>310</v>
      </c>
      <c r="K611" s="23">
        <f>K612</f>
        <v>6602313</v>
      </c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>
        <f>AH612</f>
        <v>6906768</v>
      </c>
      <c r="AI611" s="23"/>
      <c r="AJ611" s="23"/>
      <c r="AK611" s="23"/>
      <c r="AL611" s="23"/>
      <c r="AM611" s="23">
        <f t="shared" si="55"/>
        <v>7656768</v>
      </c>
      <c r="AN611" s="23"/>
      <c r="AO611" s="23"/>
      <c r="AP611" s="23">
        <f t="shared" si="55"/>
        <v>7656768</v>
      </c>
    </row>
    <row r="612" spans="1:42" s="3" customFormat="1" ht="42.75" customHeight="1">
      <c r="A612" s="5" t="s">
        <v>33</v>
      </c>
      <c r="B612" s="63" t="s">
        <v>33</v>
      </c>
      <c r="C612" s="49" t="s">
        <v>71</v>
      </c>
      <c r="D612" s="49">
        <v>2</v>
      </c>
      <c r="E612" s="49">
        <v>12</v>
      </c>
      <c r="F612" s="49">
        <v>2</v>
      </c>
      <c r="G612" s="49">
        <v>921</v>
      </c>
      <c r="H612" s="49">
        <v>14780</v>
      </c>
      <c r="I612" s="49">
        <v>14780</v>
      </c>
      <c r="J612" s="64">
        <v>313</v>
      </c>
      <c r="K612" s="23">
        <v>6602313</v>
      </c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>
        <v>-750000</v>
      </c>
      <c r="AH612" s="23">
        <f>7656768+AG612</f>
        <v>6906768</v>
      </c>
      <c r="AI612" s="23"/>
      <c r="AJ612" s="23"/>
      <c r="AK612" s="23"/>
      <c r="AL612" s="23"/>
      <c r="AM612" s="23">
        <v>7656768</v>
      </c>
      <c r="AN612" s="23"/>
      <c r="AO612" s="23"/>
      <c r="AP612" s="23">
        <v>7656768</v>
      </c>
    </row>
    <row r="613" spans="1:42" ht="76.5">
      <c r="A613" s="6" t="s">
        <v>177</v>
      </c>
      <c r="B613" s="51" t="s">
        <v>177</v>
      </c>
      <c r="C613" s="52" t="s">
        <v>71</v>
      </c>
      <c r="D613" s="52">
        <v>2</v>
      </c>
      <c r="E613" s="52">
        <v>13</v>
      </c>
      <c r="F613" s="52"/>
      <c r="G613" s="52"/>
      <c r="H613" s="52"/>
      <c r="I613" s="52"/>
      <c r="J613" s="64"/>
      <c r="K613" s="24">
        <f>K614</f>
        <v>4216870.78</v>
      </c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4">
        <f>AH614</f>
        <v>4403655.910000001</v>
      </c>
      <c r="AI613" s="24"/>
      <c r="AJ613" s="24"/>
      <c r="AK613" s="24"/>
      <c r="AL613" s="24"/>
      <c r="AM613" s="24">
        <f>AM614</f>
        <v>4403655.910000001</v>
      </c>
      <c r="AN613" s="24"/>
      <c r="AO613" s="24"/>
      <c r="AP613" s="24">
        <f>AP614</f>
        <v>4403655.910000001</v>
      </c>
    </row>
    <row r="614" spans="1:42" ht="33.75" customHeight="1">
      <c r="A614" s="6" t="s">
        <v>52</v>
      </c>
      <c r="B614" s="51" t="s">
        <v>52</v>
      </c>
      <c r="C614" s="52" t="s">
        <v>71</v>
      </c>
      <c r="D614" s="52">
        <v>2</v>
      </c>
      <c r="E614" s="52">
        <v>13</v>
      </c>
      <c r="F614" s="52">
        <v>3</v>
      </c>
      <c r="G614" s="52">
        <v>921</v>
      </c>
      <c r="H614" s="52"/>
      <c r="I614" s="52"/>
      <c r="J614" s="64"/>
      <c r="K614" s="24">
        <f>K615</f>
        <v>4216870.78</v>
      </c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4">
        <f>AH615+AH628+AH632</f>
        <v>4403655.910000001</v>
      </c>
      <c r="AI614" s="24"/>
      <c r="AJ614" s="24"/>
      <c r="AK614" s="24"/>
      <c r="AL614" s="24"/>
      <c r="AM614" s="24">
        <f>AM615+AM628+AM632</f>
        <v>4403655.910000001</v>
      </c>
      <c r="AN614" s="24"/>
      <c r="AO614" s="24"/>
      <c r="AP614" s="24">
        <f>AP615+AP628+AP632</f>
        <v>4403655.910000001</v>
      </c>
    </row>
    <row r="615" spans="1:42" ht="38.25">
      <c r="A615" s="11" t="s">
        <v>58</v>
      </c>
      <c r="B615" s="59" t="s">
        <v>58</v>
      </c>
      <c r="C615" s="52" t="s">
        <v>71</v>
      </c>
      <c r="D615" s="52">
        <v>2</v>
      </c>
      <c r="E615" s="52">
        <v>13</v>
      </c>
      <c r="F615" s="52">
        <v>3</v>
      </c>
      <c r="G615" s="52">
        <v>921</v>
      </c>
      <c r="H615" s="52">
        <v>10040</v>
      </c>
      <c r="I615" s="52">
        <v>80040</v>
      </c>
      <c r="J615" s="57" t="s">
        <v>0</v>
      </c>
      <c r="K615" s="24">
        <f>K616+K621+K624</f>
        <v>4216870.78</v>
      </c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24">
        <f>AH616+AH621+AH624</f>
        <v>4400979.550000001</v>
      </c>
      <c r="AI615" s="24"/>
      <c r="AJ615" s="24"/>
      <c r="AK615" s="24"/>
      <c r="AL615" s="24"/>
      <c r="AM615" s="24">
        <f>AM616+AM621+AM624</f>
        <v>4400150.470000001</v>
      </c>
      <c r="AN615" s="24"/>
      <c r="AO615" s="24"/>
      <c r="AP615" s="24">
        <f>AP616+AP621+AP624</f>
        <v>4400150.470000001</v>
      </c>
    </row>
    <row r="616" spans="1:42" ht="76.5">
      <c r="A616" s="5" t="s">
        <v>8</v>
      </c>
      <c r="B616" s="63" t="s">
        <v>8</v>
      </c>
      <c r="C616" s="49" t="s">
        <v>71</v>
      </c>
      <c r="D616" s="49">
        <v>2</v>
      </c>
      <c r="E616" s="49">
        <v>13</v>
      </c>
      <c r="F616" s="49">
        <v>3</v>
      </c>
      <c r="G616" s="49">
        <v>921</v>
      </c>
      <c r="H616" s="49">
        <v>10040</v>
      </c>
      <c r="I616" s="49">
        <v>80040</v>
      </c>
      <c r="J616" s="64" t="s">
        <v>9</v>
      </c>
      <c r="K616" s="23">
        <f>K617</f>
        <v>3934719.44</v>
      </c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>
        <f>AH617</f>
        <v>4090604.5700000003</v>
      </c>
      <c r="AI616" s="23"/>
      <c r="AJ616" s="23"/>
      <c r="AK616" s="23"/>
      <c r="AL616" s="23"/>
      <c r="AM616" s="23">
        <f>AM617</f>
        <v>4121504.5700000003</v>
      </c>
      <c r="AN616" s="23"/>
      <c r="AO616" s="23"/>
      <c r="AP616" s="23">
        <f>AP617</f>
        <v>4121504.5700000003</v>
      </c>
    </row>
    <row r="617" spans="1:42" ht="38.25">
      <c r="A617" s="5" t="s">
        <v>10</v>
      </c>
      <c r="B617" s="63" t="s">
        <v>10</v>
      </c>
      <c r="C617" s="49" t="s">
        <v>71</v>
      </c>
      <c r="D617" s="49">
        <v>2</v>
      </c>
      <c r="E617" s="49">
        <v>13</v>
      </c>
      <c r="F617" s="49">
        <v>3</v>
      </c>
      <c r="G617" s="49">
        <v>921</v>
      </c>
      <c r="H617" s="49">
        <v>10040</v>
      </c>
      <c r="I617" s="49">
        <v>80040</v>
      </c>
      <c r="J617" s="64" t="s">
        <v>11</v>
      </c>
      <c r="K617" s="23">
        <f>K618+K619+K620</f>
        <v>3934719.44</v>
      </c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>
        <f>AH618+AH619+AH620</f>
        <v>4090604.5700000003</v>
      </c>
      <c r="AI617" s="23"/>
      <c r="AJ617" s="23"/>
      <c r="AK617" s="23"/>
      <c r="AL617" s="23"/>
      <c r="AM617" s="23">
        <f>AM618+AM619+AM620</f>
        <v>4121504.5700000003</v>
      </c>
      <c r="AN617" s="23"/>
      <c r="AO617" s="23"/>
      <c r="AP617" s="23">
        <f>AP618+AP619+AP620</f>
        <v>4121504.5700000003</v>
      </c>
    </row>
    <row r="618" spans="1:42" s="3" customFormat="1" ht="25.5">
      <c r="A618" s="5" t="s">
        <v>232</v>
      </c>
      <c r="B618" s="63" t="s">
        <v>232</v>
      </c>
      <c r="C618" s="49" t="s">
        <v>71</v>
      </c>
      <c r="D618" s="49">
        <v>2</v>
      </c>
      <c r="E618" s="49">
        <v>13</v>
      </c>
      <c r="F618" s="49">
        <v>3</v>
      </c>
      <c r="G618" s="49">
        <v>921</v>
      </c>
      <c r="H618" s="49">
        <v>10040</v>
      </c>
      <c r="I618" s="49">
        <v>80040</v>
      </c>
      <c r="J618" s="64">
        <v>121</v>
      </c>
      <c r="K618" s="23">
        <v>2949845.96</v>
      </c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>
        <v>3093306.12</v>
      </c>
      <c r="AI618" s="23"/>
      <c r="AJ618" s="23"/>
      <c r="AK618" s="23"/>
      <c r="AL618" s="23"/>
      <c r="AM618" s="23">
        <v>3093306.12</v>
      </c>
      <c r="AN618" s="23"/>
      <c r="AO618" s="23"/>
      <c r="AP618" s="23">
        <v>3093306.12</v>
      </c>
    </row>
    <row r="619" spans="1:42" ht="51">
      <c r="A619" s="5" t="s">
        <v>57</v>
      </c>
      <c r="B619" s="63" t="s">
        <v>57</v>
      </c>
      <c r="C619" s="49" t="s">
        <v>71</v>
      </c>
      <c r="D619" s="49">
        <v>2</v>
      </c>
      <c r="E619" s="49">
        <v>13</v>
      </c>
      <c r="F619" s="49">
        <v>3</v>
      </c>
      <c r="G619" s="49">
        <v>921</v>
      </c>
      <c r="H619" s="49">
        <v>10040</v>
      </c>
      <c r="I619" s="49">
        <v>80040</v>
      </c>
      <c r="J619" s="64">
        <v>122</v>
      </c>
      <c r="K619" s="23">
        <v>75900</v>
      </c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>
        <v>-30900</v>
      </c>
      <c r="AH619" s="23">
        <f>75900+AG619</f>
        <v>45000</v>
      </c>
      <c r="AI619" s="23"/>
      <c r="AJ619" s="23"/>
      <c r="AK619" s="23"/>
      <c r="AL619" s="23"/>
      <c r="AM619" s="23">
        <v>75900</v>
      </c>
      <c r="AN619" s="23"/>
      <c r="AO619" s="23"/>
      <c r="AP619" s="23">
        <v>75900</v>
      </c>
    </row>
    <row r="620" spans="1:42" ht="63.75">
      <c r="A620" s="5" t="s">
        <v>189</v>
      </c>
      <c r="B620" s="63" t="s">
        <v>189</v>
      </c>
      <c r="C620" s="49" t="s">
        <v>71</v>
      </c>
      <c r="D620" s="49">
        <v>2</v>
      </c>
      <c r="E620" s="49">
        <v>13</v>
      </c>
      <c r="F620" s="49">
        <v>3</v>
      </c>
      <c r="G620" s="49">
        <v>921</v>
      </c>
      <c r="H620" s="49">
        <v>10040</v>
      </c>
      <c r="I620" s="49">
        <v>80040</v>
      </c>
      <c r="J620" s="64">
        <v>129</v>
      </c>
      <c r="K620" s="23">
        <v>908973.48</v>
      </c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>
        <v>952298.45</v>
      </c>
      <c r="AI620" s="23"/>
      <c r="AJ620" s="23"/>
      <c r="AK620" s="23"/>
      <c r="AL620" s="23"/>
      <c r="AM620" s="23">
        <v>952298.45</v>
      </c>
      <c r="AN620" s="23"/>
      <c r="AO620" s="23"/>
      <c r="AP620" s="23">
        <v>952298.45</v>
      </c>
    </row>
    <row r="621" spans="1:42" ht="38.25">
      <c r="A621" s="5" t="s">
        <v>133</v>
      </c>
      <c r="B621" s="63" t="s">
        <v>133</v>
      </c>
      <c r="C621" s="49" t="s">
        <v>71</v>
      </c>
      <c r="D621" s="49">
        <v>2</v>
      </c>
      <c r="E621" s="49">
        <v>13</v>
      </c>
      <c r="F621" s="49">
        <v>3</v>
      </c>
      <c r="G621" s="49">
        <v>921</v>
      </c>
      <c r="H621" s="49">
        <v>10040</v>
      </c>
      <c r="I621" s="49">
        <v>80040</v>
      </c>
      <c r="J621" s="64" t="s">
        <v>12</v>
      </c>
      <c r="K621" s="23">
        <f>K622</f>
        <v>278645.9</v>
      </c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>
        <f>AH622</f>
        <v>310374.98000000004</v>
      </c>
      <c r="AI621" s="23"/>
      <c r="AJ621" s="23"/>
      <c r="AK621" s="23"/>
      <c r="AL621" s="23"/>
      <c r="AM621" s="23">
        <f>AM622</f>
        <v>278645.9</v>
      </c>
      <c r="AN621" s="23"/>
      <c r="AO621" s="23"/>
      <c r="AP621" s="23">
        <f>AP622</f>
        <v>278645.9</v>
      </c>
    </row>
    <row r="622" spans="1:42" ht="38.25">
      <c r="A622" s="5" t="s">
        <v>13</v>
      </c>
      <c r="B622" s="63" t="s">
        <v>13</v>
      </c>
      <c r="C622" s="49" t="s">
        <v>71</v>
      </c>
      <c r="D622" s="49">
        <v>2</v>
      </c>
      <c r="E622" s="49">
        <v>13</v>
      </c>
      <c r="F622" s="49">
        <v>3</v>
      </c>
      <c r="G622" s="49">
        <v>921</v>
      </c>
      <c r="H622" s="49">
        <v>10040</v>
      </c>
      <c r="I622" s="49">
        <v>80040</v>
      </c>
      <c r="J622" s="64" t="s">
        <v>14</v>
      </c>
      <c r="K622" s="23">
        <f>K623</f>
        <v>278645.9</v>
      </c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>
        <f>AH623</f>
        <v>310374.98000000004</v>
      </c>
      <c r="AI622" s="23"/>
      <c r="AJ622" s="23"/>
      <c r="AK622" s="23"/>
      <c r="AL622" s="23"/>
      <c r="AM622" s="23">
        <f>AM623</f>
        <v>278645.9</v>
      </c>
      <c r="AN622" s="23"/>
      <c r="AO622" s="23"/>
      <c r="AP622" s="23">
        <f>AP623</f>
        <v>278645.9</v>
      </c>
    </row>
    <row r="623" spans="1:42" ht="38.25">
      <c r="A623" s="9" t="s">
        <v>134</v>
      </c>
      <c r="B623" s="63" t="s">
        <v>134</v>
      </c>
      <c r="C623" s="49" t="s">
        <v>71</v>
      </c>
      <c r="D623" s="49">
        <v>2</v>
      </c>
      <c r="E623" s="49">
        <v>13</v>
      </c>
      <c r="F623" s="49">
        <v>3</v>
      </c>
      <c r="G623" s="49">
        <v>921</v>
      </c>
      <c r="H623" s="49">
        <v>10040</v>
      </c>
      <c r="I623" s="49">
        <v>80040</v>
      </c>
      <c r="J623" s="64">
        <v>244</v>
      </c>
      <c r="K623" s="23">
        <v>278645.9</v>
      </c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>
        <v>31729.08</v>
      </c>
      <c r="AH623" s="23">
        <f>278645.9+AG623</f>
        <v>310374.98000000004</v>
      </c>
      <c r="AI623" s="23"/>
      <c r="AJ623" s="23"/>
      <c r="AK623" s="23"/>
      <c r="AL623" s="23"/>
      <c r="AM623" s="23">
        <v>278645.9</v>
      </c>
      <c r="AN623" s="23"/>
      <c r="AO623" s="23"/>
      <c r="AP623" s="23">
        <v>278645.9</v>
      </c>
    </row>
    <row r="624" spans="1:42" ht="12.75" hidden="1">
      <c r="A624" s="5" t="s">
        <v>15</v>
      </c>
      <c r="B624" s="63" t="s">
        <v>15</v>
      </c>
      <c r="C624" s="49" t="s">
        <v>71</v>
      </c>
      <c r="D624" s="49">
        <v>2</v>
      </c>
      <c r="E624" s="49">
        <v>13</v>
      </c>
      <c r="F624" s="49">
        <v>3</v>
      </c>
      <c r="G624" s="49">
        <v>921</v>
      </c>
      <c r="H624" s="49">
        <v>10040</v>
      </c>
      <c r="I624" s="49">
        <v>80040</v>
      </c>
      <c r="J624" s="64" t="s">
        <v>16</v>
      </c>
      <c r="K624" s="23">
        <f>K625</f>
        <v>3505.44</v>
      </c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>
        <f>AH625</f>
        <v>0</v>
      </c>
      <c r="AI624" s="23"/>
      <c r="AJ624" s="23"/>
      <c r="AK624" s="23"/>
      <c r="AL624" s="23"/>
      <c r="AM624" s="23">
        <f>AM625</f>
        <v>0</v>
      </c>
      <c r="AN624" s="23"/>
      <c r="AO624" s="23"/>
      <c r="AP624" s="23">
        <f>AP625</f>
        <v>0</v>
      </c>
    </row>
    <row r="625" spans="1:42" ht="12.75" hidden="1">
      <c r="A625" s="5" t="s">
        <v>42</v>
      </c>
      <c r="B625" s="63" t="s">
        <v>42</v>
      </c>
      <c r="C625" s="49" t="s">
        <v>71</v>
      </c>
      <c r="D625" s="49">
        <v>2</v>
      </c>
      <c r="E625" s="49">
        <v>13</v>
      </c>
      <c r="F625" s="49">
        <v>3</v>
      </c>
      <c r="G625" s="49">
        <v>921</v>
      </c>
      <c r="H625" s="49">
        <v>10040</v>
      </c>
      <c r="I625" s="49">
        <v>80040</v>
      </c>
      <c r="J625" s="64">
        <v>850</v>
      </c>
      <c r="K625" s="23">
        <f>K626</f>
        <v>3505.44</v>
      </c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>
        <f>AH626+AH627</f>
        <v>0</v>
      </c>
      <c r="AI625" s="23"/>
      <c r="AJ625" s="23"/>
      <c r="AK625" s="23"/>
      <c r="AL625" s="23"/>
      <c r="AM625" s="23">
        <f>AM626+AM627</f>
        <v>0</v>
      </c>
      <c r="AN625" s="23"/>
      <c r="AO625" s="23"/>
      <c r="AP625" s="23">
        <f>AP626</f>
        <v>0</v>
      </c>
    </row>
    <row r="626" spans="1:42" ht="25.5" hidden="1">
      <c r="A626" s="5" t="s">
        <v>19</v>
      </c>
      <c r="B626" s="63" t="s">
        <v>19</v>
      </c>
      <c r="C626" s="49" t="s">
        <v>71</v>
      </c>
      <c r="D626" s="49">
        <v>2</v>
      </c>
      <c r="E626" s="49">
        <v>13</v>
      </c>
      <c r="F626" s="49">
        <v>3</v>
      </c>
      <c r="G626" s="49">
        <v>921</v>
      </c>
      <c r="H626" s="49">
        <v>10040</v>
      </c>
      <c r="I626" s="49">
        <v>80040</v>
      </c>
      <c r="J626" s="64" t="s">
        <v>20</v>
      </c>
      <c r="K626" s="23">
        <v>3505.44</v>
      </c>
      <c r="L626" s="23"/>
      <c r="M626" s="23"/>
      <c r="N626" s="23">
        <v>-3505.44</v>
      </c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>
        <f>K626+L626+N626</f>
        <v>0</v>
      </c>
      <c r="AI626" s="23"/>
      <c r="AJ626" s="23"/>
      <c r="AK626" s="23"/>
      <c r="AL626" s="23"/>
      <c r="AM626" s="23">
        <v>0</v>
      </c>
      <c r="AN626" s="23"/>
      <c r="AO626" s="23"/>
      <c r="AP626" s="23">
        <v>0</v>
      </c>
    </row>
    <row r="627" spans="1:42" ht="12.75" hidden="1">
      <c r="A627" s="5" t="s">
        <v>246</v>
      </c>
      <c r="B627" s="63" t="s">
        <v>246</v>
      </c>
      <c r="C627" s="49" t="s">
        <v>71</v>
      </c>
      <c r="D627" s="49">
        <v>2</v>
      </c>
      <c r="E627" s="49">
        <v>13</v>
      </c>
      <c r="F627" s="49">
        <v>3</v>
      </c>
      <c r="G627" s="49">
        <v>921</v>
      </c>
      <c r="H627" s="49">
        <v>10040</v>
      </c>
      <c r="I627" s="49">
        <v>80040</v>
      </c>
      <c r="J627" s="64">
        <v>853</v>
      </c>
      <c r="K627" s="23"/>
      <c r="L627" s="23"/>
      <c r="M627" s="23"/>
      <c r="N627" s="23">
        <v>3505.44</v>
      </c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>
        <v>0</v>
      </c>
      <c r="AI627" s="23"/>
      <c r="AJ627" s="23"/>
      <c r="AK627" s="23"/>
      <c r="AL627" s="23"/>
      <c r="AM627" s="23">
        <v>0</v>
      </c>
      <c r="AN627" s="23"/>
      <c r="AO627" s="23"/>
      <c r="AP627" s="23">
        <v>0</v>
      </c>
    </row>
    <row r="628" spans="1:42" s="3" customFormat="1" ht="38.25" hidden="1">
      <c r="A628" s="10" t="s">
        <v>228</v>
      </c>
      <c r="B628" s="59" t="s">
        <v>228</v>
      </c>
      <c r="C628" s="52" t="s">
        <v>71</v>
      </c>
      <c r="D628" s="52">
        <v>2</v>
      </c>
      <c r="E628" s="52">
        <v>13</v>
      </c>
      <c r="F628" s="52">
        <v>3</v>
      </c>
      <c r="G628" s="52">
        <v>921</v>
      </c>
      <c r="H628" s="52">
        <v>10042</v>
      </c>
      <c r="I628" s="52">
        <v>80070</v>
      </c>
      <c r="J628" s="53"/>
      <c r="K628" s="24"/>
      <c r="L628" s="24"/>
      <c r="M628" s="24"/>
      <c r="N628" s="24"/>
      <c r="O628" s="24">
        <f>O629</f>
        <v>281800</v>
      </c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>
        <f>AH629</f>
        <v>0</v>
      </c>
      <c r="AI628" s="24"/>
      <c r="AJ628" s="24"/>
      <c r="AK628" s="24"/>
      <c r="AL628" s="24"/>
      <c r="AM628" s="24"/>
      <c r="AN628" s="24"/>
      <c r="AO628" s="24"/>
      <c r="AP628" s="24"/>
    </row>
    <row r="629" spans="1:42" ht="38.25" hidden="1">
      <c r="A629" s="9" t="s">
        <v>133</v>
      </c>
      <c r="B629" s="63" t="s">
        <v>133</v>
      </c>
      <c r="C629" s="49" t="s">
        <v>71</v>
      </c>
      <c r="D629" s="49">
        <v>2</v>
      </c>
      <c r="E629" s="49">
        <v>13</v>
      </c>
      <c r="F629" s="49">
        <v>3</v>
      </c>
      <c r="G629" s="49">
        <v>921</v>
      </c>
      <c r="H629" s="49">
        <v>10042</v>
      </c>
      <c r="I629" s="49">
        <v>80070</v>
      </c>
      <c r="J629" s="64">
        <v>200</v>
      </c>
      <c r="K629" s="23"/>
      <c r="L629" s="23"/>
      <c r="M629" s="23"/>
      <c r="N629" s="23"/>
      <c r="O629" s="23">
        <f>O630</f>
        <v>281800</v>
      </c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>
        <f>AH630</f>
        <v>0</v>
      </c>
      <c r="AI629" s="23"/>
      <c r="AJ629" s="23"/>
      <c r="AK629" s="23"/>
      <c r="AL629" s="23"/>
      <c r="AM629" s="23"/>
      <c r="AN629" s="23"/>
      <c r="AO629" s="23"/>
      <c r="AP629" s="23"/>
    </row>
    <row r="630" spans="1:42" ht="38.25" hidden="1">
      <c r="A630" s="9" t="s">
        <v>13</v>
      </c>
      <c r="B630" s="63" t="s">
        <v>13</v>
      </c>
      <c r="C630" s="49" t="s">
        <v>71</v>
      </c>
      <c r="D630" s="49">
        <v>2</v>
      </c>
      <c r="E630" s="49">
        <v>13</v>
      </c>
      <c r="F630" s="49">
        <v>3</v>
      </c>
      <c r="G630" s="49">
        <v>921</v>
      </c>
      <c r="H630" s="49">
        <v>10042</v>
      </c>
      <c r="I630" s="49">
        <v>80070</v>
      </c>
      <c r="J630" s="64">
        <v>240</v>
      </c>
      <c r="K630" s="23"/>
      <c r="L630" s="23"/>
      <c r="M630" s="23"/>
      <c r="N630" s="23"/>
      <c r="O630" s="23">
        <f>O631</f>
        <v>281800</v>
      </c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>
        <f>AH631</f>
        <v>0</v>
      </c>
      <c r="AI630" s="23"/>
      <c r="AJ630" s="23"/>
      <c r="AK630" s="23"/>
      <c r="AL630" s="23"/>
      <c r="AM630" s="23"/>
      <c r="AN630" s="23"/>
      <c r="AO630" s="23"/>
      <c r="AP630" s="23"/>
    </row>
    <row r="631" spans="1:42" ht="38.25" hidden="1">
      <c r="A631" s="9" t="s">
        <v>134</v>
      </c>
      <c r="B631" s="63" t="s">
        <v>134</v>
      </c>
      <c r="C631" s="49" t="s">
        <v>71</v>
      </c>
      <c r="D631" s="49">
        <v>2</v>
      </c>
      <c r="E631" s="49">
        <v>13</v>
      </c>
      <c r="F631" s="49">
        <v>3</v>
      </c>
      <c r="G631" s="49">
        <v>921</v>
      </c>
      <c r="H631" s="49">
        <v>10042</v>
      </c>
      <c r="I631" s="49">
        <v>80070</v>
      </c>
      <c r="J631" s="64">
        <v>244</v>
      </c>
      <c r="K631" s="23"/>
      <c r="L631" s="23"/>
      <c r="M631" s="23"/>
      <c r="N631" s="23"/>
      <c r="O631" s="23">
        <v>281800</v>
      </c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>
        <v>0</v>
      </c>
      <c r="AI631" s="23"/>
      <c r="AJ631" s="23"/>
      <c r="AK631" s="23"/>
      <c r="AL631" s="23"/>
      <c r="AM631" s="23"/>
      <c r="AN631" s="23"/>
      <c r="AO631" s="23"/>
      <c r="AP631" s="23"/>
    </row>
    <row r="632" spans="1:42" s="3" customFormat="1" ht="25.5">
      <c r="A632" s="10"/>
      <c r="B632" s="51" t="s">
        <v>321</v>
      </c>
      <c r="C632" s="52" t="s">
        <v>71</v>
      </c>
      <c r="D632" s="52">
        <v>2</v>
      </c>
      <c r="E632" s="52">
        <v>13</v>
      </c>
      <c r="F632" s="52">
        <v>3</v>
      </c>
      <c r="G632" s="52">
        <v>921</v>
      </c>
      <c r="H632" s="52"/>
      <c r="I632" s="52">
        <v>83360</v>
      </c>
      <c r="J632" s="53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>
        <f>AH633</f>
        <v>2676.36</v>
      </c>
      <c r="AI632" s="24"/>
      <c r="AJ632" s="24"/>
      <c r="AK632" s="24"/>
      <c r="AL632" s="24"/>
      <c r="AM632" s="24">
        <f>AM633</f>
        <v>3505.44</v>
      </c>
      <c r="AN632" s="24"/>
      <c r="AO632" s="24"/>
      <c r="AP632" s="24">
        <f>AP633</f>
        <v>3505.44</v>
      </c>
    </row>
    <row r="633" spans="1:42" ht="12.75">
      <c r="A633" s="9"/>
      <c r="B633" s="63" t="s">
        <v>15</v>
      </c>
      <c r="C633" s="49" t="s">
        <v>71</v>
      </c>
      <c r="D633" s="49">
        <v>2</v>
      </c>
      <c r="E633" s="49">
        <v>13</v>
      </c>
      <c r="F633" s="49">
        <v>3</v>
      </c>
      <c r="G633" s="49">
        <v>921</v>
      </c>
      <c r="H633" s="49"/>
      <c r="I633" s="49">
        <v>83360</v>
      </c>
      <c r="J633" s="64" t="s">
        <v>16</v>
      </c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>
        <f>AH634</f>
        <v>2676.36</v>
      </c>
      <c r="AI633" s="23"/>
      <c r="AJ633" s="23"/>
      <c r="AK633" s="23"/>
      <c r="AL633" s="23"/>
      <c r="AM633" s="23">
        <f>AM634</f>
        <v>3505.44</v>
      </c>
      <c r="AN633" s="23"/>
      <c r="AO633" s="23"/>
      <c r="AP633" s="23">
        <f>AP634</f>
        <v>3505.44</v>
      </c>
    </row>
    <row r="634" spans="1:42" ht="12.75">
      <c r="A634" s="9"/>
      <c r="B634" s="63" t="s">
        <v>42</v>
      </c>
      <c r="C634" s="49" t="s">
        <v>71</v>
      </c>
      <c r="D634" s="49">
        <v>2</v>
      </c>
      <c r="E634" s="49">
        <v>13</v>
      </c>
      <c r="F634" s="49">
        <v>3</v>
      </c>
      <c r="G634" s="49">
        <v>921</v>
      </c>
      <c r="H634" s="49"/>
      <c r="I634" s="49">
        <v>83360</v>
      </c>
      <c r="J634" s="64">
        <v>850</v>
      </c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>
        <f>AH635+AH636</f>
        <v>2676.36</v>
      </c>
      <c r="AI634" s="23"/>
      <c r="AJ634" s="23"/>
      <c r="AK634" s="23"/>
      <c r="AL634" s="23"/>
      <c r="AM634" s="23">
        <f>AM635+AM636</f>
        <v>3505.44</v>
      </c>
      <c r="AN634" s="23"/>
      <c r="AO634" s="23"/>
      <c r="AP634" s="23">
        <f>AP635+AP636</f>
        <v>3505.44</v>
      </c>
    </row>
    <row r="635" spans="1:42" ht="25.5" hidden="1">
      <c r="A635" s="9"/>
      <c r="B635" s="63" t="s">
        <v>19</v>
      </c>
      <c r="C635" s="49" t="s">
        <v>71</v>
      </c>
      <c r="D635" s="49">
        <v>2</v>
      </c>
      <c r="E635" s="49">
        <v>13</v>
      </c>
      <c r="F635" s="49">
        <v>3</v>
      </c>
      <c r="G635" s="49">
        <v>921</v>
      </c>
      <c r="H635" s="49"/>
      <c r="I635" s="49">
        <v>83360</v>
      </c>
      <c r="J635" s="64" t="s">
        <v>20</v>
      </c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>
        <v>0</v>
      </c>
      <c r="AI635" s="23"/>
      <c r="AJ635" s="23"/>
      <c r="AK635" s="23"/>
      <c r="AL635" s="23"/>
      <c r="AM635" s="23">
        <v>0</v>
      </c>
      <c r="AN635" s="23"/>
      <c r="AO635" s="23"/>
      <c r="AP635" s="23">
        <v>0</v>
      </c>
    </row>
    <row r="636" spans="1:42" ht="12.75">
      <c r="A636" s="9"/>
      <c r="B636" s="63" t="s">
        <v>246</v>
      </c>
      <c r="C636" s="49" t="s">
        <v>71</v>
      </c>
      <c r="D636" s="49">
        <v>2</v>
      </c>
      <c r="E636" s="49">
        <v>13</v>
      </c>
      <c r="F636" s="49">
        <v>3</v>
      </c>
      <c r="G636" s="49">
        <v>921</v>
      </c>
      <c r="H636" s="49"/>
      <c r="I636" s="49">
        <v>83360</v>
      </c>
      <c r="J636" s="64">
        <v>853</v>
      </c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>
        <v>-829.08</v>
      </c>
      <c r="AH636" s="23">
        <f>3505.44+AG636</f>
        <v>2676.36</v>
      </c>
      <c r="AI636" s="23"/>
      <c r="AJ636" s="23"/>
      <c r="AK636" s="23"/>
      <c r="AL636" s="23"/>
      <c r="AM636" s="23">
        <v>3505.44</v>
      </c>
      <c r="AN636" s="23"/>
      <c r="AO636" s="23"/>
      <c r="AP636" s="23">
        <v>3505.44</v>
      </c>
    </row>
    <row r="637" spans="1:42" ht="54" customHeight="1">
      <c r="A637" s="6" t="s">
        <v>86</v>
      </c>
      <c r="B637" s="51" t="s">
        <v>86</v>
      </c>
      <c r="C637" s="52" t="s">
        <v>71</v>
      </c>
      <c r="D637" s="52">
        <v>3</v>
      </c>
      <c r="E637" s="52"/>
      <c r="F637" s="52"/>
      <c r="G637" s="52"/>
      <c r="H637" s="49"/>
      <c r="I637" s="49"/>
      <c r="J637" s="64"/>
      <c r="K637" s="24">
        <f>K638</f>
        <v>4248912</v>
      </c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4">
        <f>AH638</f>
        <v>11096823</v>
      </c>
      <c r="AI637" s="24"/>
      <c r="AJ637" s="24"/>
      <c r="AK637" s="24"/>
      <c r="AL637" s="24"/>
      <c r="AM637" s="24">
        <f>AM638</f>
        <v>1571304</v>
      </c>
      <c r="AN637" s="24"/>
      <c r="AO637" s="24"/>
      <c r="AP637" s="24">
        <f>AP638</f>
        <v>1571304</v>
      </c>
    </row>
    <row r="638" spans="1:42" ht="57" customHeight="1">
      <c r="A638" s="6" t="s">
        <v>178</v>
      </c>
      <c r="B638" s="51" t="s">
        <v>178</v>
      </c>
      <c r="C638" s="52" t="s">
        <v>71</v>
      </c>
      <c r="D638" s="52">
        <v>3</v>
      </c>
      <c r="E638" s="52">
        <v>11</v>
      </c>
      <c r="F638" s="52"/>
      <c r="G638" s="52"/>
      <c r="H638" s="49"/>
      <c r="I638" s="49"/>
      <c r="J638" s="64"/>
      <c r="K638" s="24">
        <f>K639+K647</f>
        <v>4248912</v>
      </c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4">
        <f>AH639+AH647</f>
        <v>11096823</v>
      </c>
      <c r="AI638" s="24"/>
      <c r="AJ638" s="24"/>
      <c r="AK638" s="24"/>
      <c r="AL638" s="24"/>
      <c r="AM638" s="24">
        <f>AM639+AM647</f>
        <v>1571304</v>
      </c>
      <c r="AN638" s="24"/>
      <c r="AO638" s="24"/>
      <c r="AP638" s="24">
        <f>AP639+AP647</f>
        <v>1571304</v>
      </c>
    </row>
    <row r="639" spans="1:42" ht="12.75" hidden="1">
      <c r="A639" s="6" t="s">
        <v>41</v>
      </c>
      <c r="B639" s="51" t="s">
        <v>41</v>
      </c>
      <c r="C639" s="52" t="s">
        <v>71</v>
      </c>
      <c r="D639" s="52">
        <v>3</v>
      </c>
      <c r="E639" s="52">
        <v>11</v>
      </c>
      <c r="F639" s="52">
        <v>1</v>
      </c>
      <c r="G639" s="52">
        <v>902</v>
      </c>
      <c r="H639" s="49"/>
      <c r="I639" s="49"/>
      <c r="J639" s="64"/>
      <c r="K639" s="24">
        <f>K640</f>
        <v>1000000</v>
      </c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4">
        <f>AH640</f>
        <v>0</v>
      </c>
      <c r="AI639" s="24"/>
      <c r="AJ639" s="24"/>
      <c r="AK639" s="24"/>
      <c r="AL639" s="24"/>
      <c r="AM639" s="24">
        <f>AM640</f>
        <v>0</v>
      </c>
      <c r="AN639" s="24"/>
      <c r="AO639" s="24"/>
      <c r="AP639" s="24">
        <f>AP640</f>
        <v>0</v>
      </c>
    </row>
    <row r="640" spans="1:42" ht="22.5" customHeight="1" hidden="1">
      <c r="A640" s="6" t="s">
        <v>87</v>
      </c>
      <c r="B640" s="59" t="s">
        <v>311</v>
      </c>
      <c r="C640" s="52" t="s">
        <v>71</v>
      </c>
      <c r="D640" s="52">
        <v>3</v>
      </c>
      <c r="E640" s="52">
        <v>11</v>
      </c>
      <c r="F640" s="52">
        <v>1</v>
      </c>
      <c r="G640" s="52">
        <v>902</v>
      </c>
      <c r="H640" s="52">
        <v>13250</v>
      </c>
      <c r="I640" s="52">
        <v>82330</v>
      </c>
      <c r="J640" s="53"/>
      <c r="K640" s="24">
        <f>K644</f>
        <v>1000000</v>
      </c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>
        <f>AH644+AH641</f>
        <v>0</v>
      </c>
      <c r="AI640" s="24"/>
      <c r="AJ640" s="24"/>
      <c r="AK640" s="24"/>
      <c r="AL640" s="24"/>
      <c r="AM640" s="24">
        <f>AM644</f>
        <v>0</v>
      </c>
      <c r="AN640" s="24"/>
      <c r="AO640" s="24"/>
      <c r="AP640" s="24">
        <f>AP644</f>
        <v>0</v>
      </c>
    </row>
    <row r="641" spans="1:42" ht="47.25" customHeight="1" hidden="1">
      <c r="A641" s="5" t="s">
        <v>133</v>
      </c>
      <c r="B641" s="63" t="s">
        <v>133</v>
      </c>
      <c r="C641" s="49" t="s">
        <v>71</v>
      </c>
      <c r="D641" s="49">
        <v>3</v>
      </c>
      <c r="E641" s="49">
        <v>11</v>
      </c>
      <c r="F641" s="49">
        <v>1</v>
      </c>
      <c r="G641" s="49">
        <v>902</v>
      </c>
      <c r="H641" s="49">
        <v>13250</v>
      </c>
      <c r="I641" s="49">
        <v>82330</v>
      </c>
      <c r="J641" s="64">
        <v>200</v>
      </c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3">
        <f>AH642</f>
        <v>0</v>
      </c>
      <c r="AI641" s="23"/>
      <c r="AJ641" s="23"/>
      <c r="AK641" s="23"/>
      <c r="AL641" s="23"/>
      <c r="AM641" s="24"/>
      <c r="AN641" s="24"/>
      <c r="AO641" s="24"/>
      <c r="AP641" s="24"/>
    </row>
    <row r="642" spans="1:42" ht="46.5" customHeight="1" hidden="1">
      <c r="A642" s="5" t="s">
        <v>13</v>
      </c>
      <c r="B642" s="63" t="s">
        <v>13</v>
      </c>
      <c r="C642" s="49" t="s">
        <v>71</v>
      </c>
      <c r="D642" s="49">
        <v>3</v>
      </c>
      <c r="E642" s="49">
        <v>11</v>
      </c>
      <c r="F642" s="49">
        <v>1</v>
      </c>
      <c r="G642" s="49">
        <v>902</v>
      </c>
      <c r="H642" s="49">
        <v>13250</v>
      </c>
      <c r="I642" s="49">
        <v>82330</v>
      </c>
      <c r="J642" s="64">
        <v>240</v>
      </c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3">
        <f>AH643</f>
        <v>0</v>
      </c>
      <c r="AI642" s="23"/>
      <c r="AJ642" s="23"/>
      <c r="AK642" s="23"/>
      <c r="AL642" s="23"/>
      <c r="AM642" s="24"/>
      <c r="AN642" s="24"/>
      <c r="AO642" s="24"/>
      <c r="AP642" s="24"/>
    </row>
    <row r="643" spans="1:42" ht="46.5" customHeight="1" hidden="1">
      <c r="A643" s="9" t="s">
        <v>190</v>
      </c>
      <c r="B643" s="63" t="s">
        <v>190</v>
      </c>
      <c r="C643" s="49" t="s">
        <v>71</v>
      </c>
      <c r="D643" s="49">
        <v>3</v>
      </c>
      <c r="E643" s="49">
        <v>11</v>
      </c>
      <c r="F643" s="49">
        <v>1</v>
      </c>
      <c r="G643" s="49">
        <v>902</v>
      </c>
      <c r="H643" s="49">
        <v>13250</v>
      </c>
      <c r="I643" s="49">
        <v>82330</v>
      </c>
      <c r="J643" s="64">
        <v>244</v>
      </c>
      <c r="K643" s="24"/>
      <c r="L643" s="24"/>
      <c r="M643" s="24"/>
      <c r="N643" s="23">
        <v>1999999</v>
      </c>
      <c r="O643" s="23"/>
      <c r="P643" s="23"/>
      <c r="Q643" s="23"/>
      <c r="R643" s="23"/>
      <c r="S643" s="23">
        <v>0</v>
      </c>
      <c r="T643" s="23"/>
      <c r="U643" s="23"/>
      <c r="V643" s="23">
        <v>-229537.79</v>
      </c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>
        <v>0</v>
      </c>
      <c r="AI643" s="23"/>
      <c r="AJ643" s="23"/>
      <c r="AK643" s="23"/>
      <c r="AL643" s="23"/>
      <c r="AM643" s="24">
        <v>0</v>
      </c>
      <c r="AN643" s="24"/>
      <c r="AO643" s="24"/>
      <c r="AP643" s="24">
        <v>0</v>
      </c>
    </row>
    <row r="644" spans="1:42" ht="38.25" hidden="1">
      <c r="A644" s="9" t="s">
        <v>141</v>
      </c>
      <c r="B644" s="63" t="s">
        <v>141</v>
      </c>
      <c r="C644" s="49" t="s">
        <v>71</v>
      </c>
      <c r="D644" s="49">
        <v>3</v>
      </c>
      <c r="E644" s="49">
        <v>11</v>
      </c>
      <c r="F644" s="49">
        <v>1</v>
      </c>
      <c r="G644" s="49">
        <v>902</v>
      </c>
      <c r="H644" s="49">
        <v>13250</v>
      </c>
      <c r="I644" s="49">
        <v>82330</v>
      </c>
      <c r="J644" s="64">
        <v>400</v>
      </c>
      <c r="K644" s="23">
        <f>K645</f>
        <v>1000000</v>
      </c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>
        <f>AH645</f>
        <v>0</v>
      </c>
      <c r="AI644" s="23"/>
      <c r="AJ644" s="23"/>
      <c r="AK644" s="23"/>
      <c r="AL644" s="23"/>
      <c r="AM644" s="23">
        <f>AM645</f>
        <v>0</v>
      </c>
      <c r="AN644" s="23"/>
      <c r="AO644" s="23"/>
      <c r="AP644" s="23">
        <f>AP645</f>
        <v>0</v>
      </c>
    </row>
    <row r="645" spans="1:42" ht="12.75" hidden="1">
      <c r="A645" s="9" t="s">
        <v>44</v>
      </c>
      <c r="B645" s="63" t="s">
        <v>44</v>
      </c>
      <c r="C645" s="49" t="s">
        <v>71</v>
      </c>
      <c r="D645" s="49">
        <v>3</v>
      </c>
      <c r="E645" s="49">
        <v>11</v>
      </c>
      <c r="F645" s="49">
        <v>1</v>
      </c>
      <c r="G645" s="49">
        <v>902</v>
      </c>
      <c r="H645" s="49">
        <v>13250</v>
      </c>
      <c r="I645" s="49">
        <v>82330</v>
      </c>
      <c r="J645" s="64">
        <v>410</v>
      </c>
      <c r="K645" s="23">
        <f>K646</f>
        <v>1000000</v>
      </c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>
        <f>AH646</f>
        <v>0</v>
      </c>
      <c r="AI645" s="23"/>
      <c r="AJ645" s="23"/>
      <c r="AK645" s="23"/>
      <c r="AL645" s="23"/>
      <c r="AM645" s="23">
        <f>AM646</f>
        <v>0</v>
      </c>
      <c r="AN645" s="23"/>
      <c r="AO645" s="23"/>
      <c r="AP645" s="23">
        <f>AP646</f>
        <v>0</v>
      </c>
    </row>
    <row r="646" spans="1:42" s="3" customFormat="1" ht="51" hidden="1">
      <c r="A646" s="9" t="s">
        <v>84</v>
      </c>
      <c r="B646" s="63" t="s">
        <v>84</v>
      </c>
      <c r="C646" s="49" t="s">
        <v>71</v>
      </c>
      <c r="D646" s="49">
        <v>3</v>
      </c>
      <c r="E646" s="49">
        <v>11</v>
      </c>
      <c r="F646" s="49">
        <v>1</v>
      </c>
      <c r="G646" s="49">
        <v>902</v>
      </c>
      <c r="H646" s="49">
        <v>13250</v>
      </c>
      <c r="I646" s="49">
        <v>82330</v>
      </c>
      <c r="J646" s="64">
        <v>414</v>
      </c>
      <c r="K646" s="23">
        <v>1000000</v>
      </c>
      <c r="L646" s="23">
        <v>3000000</v>
      </c>
      <c r="M646" s="23"/>
      <c r="N646" s="23">
        <v>-3999999</v>
      </c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>
        <v>0</v>
      </c>
      <c r="AI646" s="23"/>
      <c r="AJ646" s="23"/>
      <c r="AK646" s="23"/>
      <c r="AL646" s="23"/>
      <c r="AM646" s="23">
        <v>0</v>
      </c>
      <c r="AN646" s="23"/>
      <c r="AO646" s="23"/>
      <c r="AP646" s="23">
        <v>0</v>
      </c>
    </row>
    <row r="647" spans="1:42" ht="36.75" customHeight="1">
      <c r="A647" s="6" t="s">
        <v>52</v>
      </c>
      <c r="B647" s="51" t="s">
        <v>52</v>
      </c>
      <c r="C647" s="52" t="s">
        <v>71</v>
      </c>
      <c r="D647" s="52">
        <v>3</v>
      </c>
      <c r="E647" s="52">
        <v>11</v>
      </c>
      <c r="F647" s="52">
        <v>1</v>
      </c>
      <c r="G647" s="52">
        <v>921</v>
      </c>
      <c r="H647" s="49"/>
      <c r="I647" s="49"/>
      <c r="J647" s="64"/>
      <c r="K647" s="24">
        <f>K653+K668+K660+K676+K664+K672+K684+K692+K688+K680</f>
        <v>3248912</v>
      </c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4">
        <f>AH648+AH653+AH668+AH660+AH676+AH664+AH672+AH684+AH692+AH688+AH680+AH696+AH700</f>
        <v>11096823</v>
      </c>
      <c r="AI647" s="24"/>
      <c r="AJ647" s="24"/>
      <c r="AK647" s="24"/>
      <c r="AL647" s="24"/>
      <c r="AM647" s="24">
        <f>AM648+AM653+AM668+AM660+AM676+AM664+AM672+AM684+AM692+AM688+AM680</f>
        <v>1571304</v>
      </c>
      <c r="AN647" s="24"/>
      <c r="AO647" s="24"/>
      <c r="AP647" s="24">
        <f>AP648+AP653+AP668+AP660+AP676+AP664+AP672+AP684+AP692+AP688+AP680</f>
        <v>1571304</v>
      </c>
    </row>
    <row r="648" spans="1:42" s="39" customFormat="1" ht="42.75" customHeight="1">
      <c r="A648" s="38"/>
      <c r="B648" s="66" t="s">
        <v>299</v>
      </c>
      <c r="C648" s="52" t="s">
        <v>71</v>
      </c>
      <c r="D648" s="52">
        <v>3</v>
      </c>
      <c r="E648" s="52">
        <v>11</v>
      </c>
      <c r="F648" s="52">
        <v>1</v>
      </c>
      <c r="G648" s="52">
        <v>921</v>
      </c>
      <c r="H648" s="52"/>
      <c r="I648" s="100">
        <v>82300</v>
      </c>
      <c r="J648" s="101" t="s">
        <v>268</v>
      </c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>
        <f>AH649</f>
        <v>8269990</v>
      </c>
      <c r="AI648" s="24"/>
      <c r="AJ648" s="24"/>
      <c r="AK648" s="24"/>
      <c r="AL648" s="24"/>
      <c r="AM648" s="24">
        <f>AM649</f>
        <v>0</v>
      </c>
      <c r="AN648" s="24"/>
      <c r="AO648" s="24"/>
      <c r="AP648" s="24">
        <f>AP649</f>
        <v>0</v>
      </c>
    </row>
    <row r="649" spans="1:42" ht="38.25">
      <c r="A649" s="6"/>
      <c r="B649" s="69" t="s">
        <v>258</v>
      </c>
      <c r="C649" s="49" t="s">
        <v>71</v>
      </c>
      <c r="D649" s="49">
        <v>3</v>
      </c>
      <c r="E649" s="49">
        <v>11</v>
      </c>
      <c r="F649" s="49">
        <v>1</v>
      </c>
      <c r="G649" s="49">
        <v>921</v>
      </c>
      <c r="H649" s="49"/>
      <c r="I649" s="102">
        <v>82300</v>
      </c>
      <c r="J649" s="103" t="s">
        <v>21</v>
      </c>
      <c r="K649" s="24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>
        <f>AH650</f>
        <v>8269990</v>
      </c>
      <c r="AI649" s="23"/>
      <c r="AJ649" s="23"/>
      <c r="AK649" s="23"/>
      <c r="AL649" s="23"/>
      <c r="AM649" s="23">
        <f>AM650</f>
        <v>0</v>
      </c>
      <c r="AN649" s="23"/>
      <c r="AO649" s="23"/>
      <c r="AP649" s="23">
        <f>AP650</f>
        <v>0</v>
      </c>
    </row>
    <row r="650" spans="1:42" ht="25.5">
      <c r="A650" s="6"/>
      <c r="B650" s="69" t="s">
        <v>259</v>
      </c>
      <c r="C650" s="49" t="s">
        <v>71</v>
      </c>
      <c r="D650" s="49">
        <v>3</v>
      </c>
      <c r="E650" s="49">
        <v>11</v>
      </c>
      <c r="F650" s="49">
        <v>1</v>
      </c>
      <c r="G650" s="49">
        <v>921</v>
      </c>
      <c r="H650" s="49"/>
      <c r="I650" s="102">
        <v>82300</v>
      </c>
      <c r="J650" s="103" t="s">
        <v>331</v>
      </c>
      <c r="K650" s="24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>
        <f>AH651</f>
        <v>8269990</v>
      </c>
      <c r="AI650" s="23"/>
      <c r="AJ650" s="23"/>
      <c r="AK650" s="23"/>
      <c r="AL650" s="23"/>
      <c r="AM650" s="23">
        <f>AM651</f>
        <v>0</v>
      </c>
      <c r="AN650" s="23"/>
      <c r="AO650" s="23"/>
      <c r="AP650" s="23">
        <f>AP651</f>
        <v>0</v>
      </c>
    </row>
    <row r="651" spans="1:42" ht="25.5">
      <c r="A651" s="6"/>
      <c r="B651" s="69" t="s">
        <v>330</v>
      </c>
      <c r="C651" s="49" t="s">
        <v>71</v>
      </c>
      <c r="D651" s="49">
        <v>3</v>
      </c>
      <c r="E651" s="49">
        <v>11</v>
      </c>
      <c r="F651" s="49">
        <v>1</v>
      </c>
      <c r="G651" s="49">
        <v>921</v>
      </c>
      <c r="H651" s="49"/>
      <c r="I651" s="102">
        <v>82300</v>
      </c>
      <c r="J651" s="103" t="s">
        <v>332</v>
      </c>
      <c r="K651" s="24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>
        <v>4269990</v>
      </c>
      <c r="AB651" s="23">
        <v>4254934.1</v>
      </c>
      <c r="AC651" s="23"/>
      <c r="AD651" s="23">
        <v>-2000000</v>
      </c>
      <c r="AE651" s="23"/>
      <c r="AF651" s="23"/>
      <c r="AG651" s="23"/>
      <c r="AH651" s="23">
        <f>10269990+AD651</f>
        <v>8269990</v>
      </c>
      <c r="AI651" s="23"/>
      <c r="AJ651" s="23"/>
      <c r="AK651" s="23"/>
      <c r="AL651" s="23"/>
      <c r="AM651" s="23">
        <v>0</v>
      </c>
      <c r="AN651" s="23"/>
      <c r="AO651" s="23"/>
      <c r="AP651" s="23">
        <v>0</v>
      </c>
    </row>
    <row r="652" spans="1:42" ht="12.75" hidden="1">
      <c r="A652" s="6"/>
      <c r="B652" s="51"/>
      <c r="C652" s="52"/>
      <c r="D652" s="52"/>
      <c r="E652" s="52"/>
      <c r="F652" s="52"/>
      <c r="G652" s="52"/>
      <c r="H652" s="49"/>
      <c r="I652" s="49"/>
      <c r="J652" s="64"/>
      <c r="K652" s="24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4"/>
      <c r="AI652" s="24"/>
      <c r="AJ652" s="24"/>
      <c r="AK652" s="24"/>
      <c r="AL652" s="24"/>
      <c r="AM652" s="24"/>
      <c r="AN652" s="24"/>
      <c r="AO652" s="24"/>
      <c r="AP652" s="24"/>
    </row>
    <row r="653" spans="1:42" ht="36.75" customHeight="1">
      <c r="A653" s="6" t="s">
        <v>87</v>
      </c>
      <c r="B653" s="59" t="s">
        <v>311</v>
      </c>
      <c r="C653" s="52" t="s">
        <v>71</v>
      </c>
      <c r="D653" s="52">
        <v>3</v>
      </c>
      <c r="E653" s="52">
        <v>11</v>
      </c>
      <c r="F653" s="52">
        <v>1</v>
      </c>
      <c r="G653" s="52">
        <v>921</v>
      </c>
      <c r="H653" s="52">
        <v>13250</v>
      </c>
      <c r="I653" s="52">
        <v>82330</v>
      </c>
      <c r="J653" s="53"/>
      <c r="K653" s="24">
        <f>K654+K657</f>
        <v>2428112</v>
      </c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>
        <f>AH654+AH657</f>
        <v>529629</v>
      </c>
      <c r="AI653" s="24"/>
      <c r="AJ653" s="24"/>
      <c r="AK653" s="24"/>
      <c r="AL653" s="24"/>
      <c r="AM653" s="24">
        <f>AM654+AM657</f>
        <v>525000</v>
      </c>
      <c r="AN653" s="24"/>
      <c r="AO653" s="24"/>
      <c r="AP653" s="24">
        <f>AP654+AP657</f>
        <v>525000</v>
      </c>
    </row>
    <row r="654" spans="1:42" ht="38.25">
      <c r="A654" s="5" t="s">
        <v>133</v>
      </c>
      <c r="B654" s="63" t="s">
        <v>133</v>
      </c>
      <c r="C654" s="49" t="s">
        <v>71</v>
      </c>
      <c r="D654" s="49">
        <v>3</v>
      </c>
      <c r="E654" s="49">
        <v>11</v>
      </c>
      <c r="F654" s="49">
        <v>1</v>
      </c>
      <c r="G654" s="49">
        <v>921</v>
      </c>
      <c r="H654" s="49">
        <v>13250</v>
      </c>
      <c r="I654" s="49">
        <v>82330</v>
      </c>
      <c r="J654" s="64">
        <v>200</v>
      </c>
      <c r="K654" s="23">
        <f>K655</f>
        <v>0</v>
      </c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>
        <f>AH655</f>
        <v>200000</v>
      </c>
      <c r="AI654" s="23"/>
      <c r="AJ654" s="23"/>
      <c r="AK654" s="23"/>
      <c r="AL654" s="23"/>
      <c r="AM654" s="23">
        <f>AM655</f>
        <v>200000</v>
      </c>
      <c r="AN654" s="23"/>
      <c r="AO654" s="23"/>
      <c r="AP654" s="23">
        <f>AP655</f>
        <v>200000</v>
      </c>
    </row>
    <row r="655" spans="1:42" ht="38.25">
      <c r="A655" s="5" t="s">
        <v>13</v>
      </c>
      <c r="B655" s="63" t="s">
        <v>13</v>
      </c>
      <c r="C655" s="49" t="s">
        <v>71</v>
      </c>
      <c r="D655" s="49">
        <v>3</v>
      </c>
      <c r="E655" s="49">
        <v>11</v>
      </c>
      <c r="F655" s="49">
        <v>1</v>
      </c>
      <c r="G655" s="49">
        <v>921</v>
      </c>
      <c r="H655" s="49">
        <v>13250</v>
      </c>
      <c r="I655" s="49">
        <v>82330</v>
      </c>
      <c r="J655" s="64">
        <v>240</v>
      </c>
      <c r="K655" s="23">
        <f>K656</f>
        <v>0</v>
      </c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>
        <f>AH656</f>
        <v>200000</v>
      </c>
      <c r="AI655" s="23"/>
      <c r="AJ655" s="23"/>
      <c r="AK655" s="23"/>
      <c r="AL655" s="23"/>
      <c r="AM655" s="23">
        <f>AM656</f>
        <v>200000</v>
      </c>
      <c r="AN655" s="23"/>
      <c r="AO655" s="23"/>
      <c r="AP655" s="23">
        <f>AP656</f>
        <v>200000</v>
      </c>
    </row>
    <row r="656" spans="1:42" s="3" customFormat="1" ht="38.25">
      <c r="A656" s="9" t="s">
        <v>190</v>
      </c>
      <c r="B656" s="63" t="s">
        <v>190</v>
      </c>
      <c r="C656" s="49" t="s">
        <v>71</v>
      </c>
      <c r="D656" s="49">
        <v>3</v>
      </c>
      <c r="E656" s="49">
        <v>11</v>
      </c>
      <c r="F656" s="49">
        <v>1</v>
      </c>
      <c r="G656" s="49">
        <v>921</v>
      </c>
      <c r="H656" s="49">
        <v>13250</v>
      </c>
      <c r="I656" s="49">
        <v>82330</v>
      </c>
      <c r="J656" s="64">
        <v>244</v>
      </c>
      <c r="K656" s="23">
        <v>0</v>
      </c>
      <c r="L656" s="23">
        <v>170000</v>
      </c>
      <c r="M656" s="23"/>
      <c r="N656" s="23">
        <v>13694.5</v>
      </c>
      <c r="O656" s="23"/>
      <c r="P656" s="23"/>
      <c r="Q656" s="23"/>
      <c r="R656" s="23"/>
      <c r="S656" s="23">
        <v>-11090</v>
      </c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>
        <v>200000</v>
      </c>
      <c r="AI656" s="23"/>
      <c r="AJ656" s="23"/>
      <c r="AK656" s="23"/>
      <c r="AL656" s="23"/>
      <c r="AM656" s="23">
        <v>200000</v>
      </c>
      <c r="AN656" s="23"/>
      <c r="AO656" s="23"/>
      <c r="AP656" s="23">
        <v>200000</v>
      </c>
    </row>
    <row r="657" spans="1:42" ht="38.25">
      <c r="A657" s="5" t="s">
        <v>66</v>
      </c>
      <c r="B657" s="63" t="s">
        <v>66</v>
      </c>
      <c r="C657" s="49" t="s">
        <v>71</v>
      </c>
      <c r="D657" s="49">
        <v>3</v>
      </c>
      <c r="E657" s="49">
        <v>11</v>
      </c>
      <c r="F657" s="49">
        <v>1</v>
      </c>
      <c r="G657" s="49">
        <v>921</v>
      </c>
      <c r="H657" s="49">
        <v>13250</v>
      </c>
      <c r="I657" s="49">
        <v>82330</v>
      </c>
      <c r="J657" s="64" t="s">
        <v>21</v>
      </c>
      <c r="K657" s="23">
        <f>K658</f>
        <v>2428112</v>
      </c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>
        <f>AH658</f>
        <v>329629.00000000006</v>
      </c>
      <c r="AI657" s="23"/>
      <c r="AJ657" s="23"/>
      <c r="AK657" s="23"/>
      <c r="AL657" s="23"/>
      <c r="AM657" s="23">
        <f>AM658</f>
        <v>325000</v>
      </c>
      <c r="AN657" s="23"/>
      <c r="AO657" s="23"/>
      <c r="AP657" s="23">
        <f>AP658</f>
        <v>325000</v>
      </c>
    </row>
    <row r="658" spans="1:42" ht="12.75">
      <c r="A658" s="5" t="s">
        <v>49</v>
      </c>
      <c r="B658" s="63" t="s">
        <v>49</v>
      </c>
      <c r="C658" s="49" t="s">
        <v>71</v>
      </c>
      <c r="D658" s="49">
        <v>3</v>
      </c>
      <c r="E658" s="49">
        <v>11</v>
      </c>
      <c r="F658" s="49">
        <v>1</v>
      </c>
      <c r="G658" s="49">
        <v>921</v>
      </c>
      <c r="H658" s="49">
        <v>13250</v>
      </c>
      <c r="I658" s="49">
        <v>82330</v>
      </c>
      <c r="J658" s="64">
        <v>610</v>
      </c>
      <c r="K658" s="23">
        <f>K659</f>
        <v>2428112</v>
      </c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>
        <f>AH659</f>
        <v>329629.00000000006</v>
      </c>
      <c r="AI658" s="23"/>
      <c r="AJ658" s="23"/>
      <c r="AK658" s="23"/>
      <c r="AL658" s="23"/>
      <c r="AM658" s="23">
        <f>AM659</f>
        <v>325000</v>
      </c>
      <c r="AN658" s="23"/>
      <c r="AO658" s="23"/>
      <c r="AP658" s="23">
        <f>AP659</f>
        <v>325000</v>
      </c>
    </row>
    <row r="659" spans="1:42" ht="25.5">
      <c r="A659" s="9" t="s">
        <v>81</v>
      </c>
      <c r="B659" s="63" t="s">
        <v>81</v>
      </c>
      <c r="C659" s="49" t="s">
        <v>71</v>
      </c>
      <c r="D659" s="49">
        <v>3</v>
      </c>
      <c r="E659" s="49">
        <v>11</v>
      </c>
      <c r="F659" s="49">
        <v>1</v>
      </c>
      <c r="G659" s="49">
        <v>921</v>
      </c>
      <c r="H659" s="49">
        <v>13250</v>
      </c>
      <c r="I659" s="49">
        <v>82330</v>
      </c>
      <c r="J659" s="64">
        <v>612</v>
      </c>
      <c r="K659" s="23">
        <v>2428112</v>
      </c>
      <c r="L659" s="23">
        <v>230000</v>
      </c>
      <c r="M659" s="23"/>
      <c r="N659" s="23">
        <v>-13694.5</v>
      </c>
      <c r="O659" s="23">
        <v>105000</v>
      </c>
      <c r="P659" s="23"/>
      <c r="Q659" s="23"/>
      <c r="R659" s="23"/>
      <c r="S659" s="23">
        <v>-250000</v>
      </c>
      <c r="T659" s="23"/>
      <c r="U659" s="23"/>
      <c r="V659" s="23">
        <v>99994</v>
      </c>
      <c r="W659" s="23"/>
      <c r="X659" s="23"/>
      <c r="Y659" s="23"/>
      <c r="Z659" s="23">
        <v>1071468</v>
      </c>
      <c r="AA659" s="23">
        <v>-172000</v>
      </c>
      <c r="AB659" s="23">
        <v>-330438</v>
      </c>
      <c r="AC659" s="23">
        <v>-398791.4</v>
      </c>
      <c r="AD659" s="23">
        <v>-155891.8</v>
      </c>
      <c r="AE659" s="23">
        <v>-74000</v>
      </c>
      <c r="AF659" s="23"/>
      <c r="AG659" s="23">
        <v>-165717.8</v>
      </c>
      <c r="AH659" s="23">
        <f>555000+Z659+AA659+AB659+AC659+AD659+AE659+AG659</f>
        <v>329629.00000000006</v>
      </c>
      <c r="AI659" s="23"/>
      <c r="AJ659" s="23"/>
      <c r="AK659" s="23"/>
      <c r="AL659" s="23"/>
      <c r="AM659" s="23">
        <v>325000</v>
      </c>
      <c r="AN659" s="23"/>
      <c r="AO659" s="23"/>
      <c r="AP659" s="23">
        <v>325000</v>
      </c>
    </row>
    <row r="660" spans="1:42" ht="60" customHeight="1">
      <c r="A660" s="10" t="s">
        <v>145</v>
      </c>
      <c r="B660" s="78" t="s">
        <v>329</v>
      </c>
      <c r="C660" s="52" t="s">
        <v>71</v>
      </c>
      <c r="D660" s="52">
        <v>3</v>
      </c>
      <c r="E660" s="52">
        <v>11</v>
      </c>
      <c r="F660" s="52">
        <v>1</v>
      </c>
      <c r="G660" s="52">
        <v>921</v>
      </c>
      <c r="H660" s="52">
        <v>14730</v>
      </c>
      <c r="I660" s="52">
        <v>82370</v>
      </c>
      <c r="J660" s="53"/>
      <c r="K660" s="24">
        <f>K661</f>
        <v>0</v>
      </c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>
        <f>AH661</f>
        <v>203112</v>
      </c>
      <c r="AI660" s="24"/>
      <c r="AJ660" s="24"/>
      <c r="AK660" s="24"/>
      <c r="AL660" s="24"/>
      <c r="AM660" s="24">
        <f aca="true" t="shared" si="56" ref="AM660:AP662">AM661</f>
        <v>203112</v>
      </c>
      <c r="AN660" s="24"/>
      <c r="AO660" s="24"/>
      <c r="AP660" s="24">
        <f t="shared" si="56"/>
        <v>203112</v>
      </c>
    </row>
    <row r="661" spans="1:42" ht="38.25">
      <c r="A661" s="5" t="s">
        <v>133</v>
      </c>
      <c r="B661" s="63" t="s">
        <v>66</v>
      </c>
      <c r="C661" s="49" t="s">
        <v>71</v>
      </c>
      <c r="D661" s="49">
        <v>3</v>
      </c>
      <c r="E661" s="49">
        <v>11</v>
      </c>
      <c r="F661" s="49">
        <v>1</v>
      </c>
      <c r="G661" s="49">
        <v>921</v>
      </c>
      <c r="H661" s="49">
        <v>14730</v>
      </c>
      <c r="I661" s="49">
        <v>82370</v>
      </c>
      <c r="J661" s="64" t="s">
        <v>21</v>
      </c>
      <c r="K661" s="23">
        <f>K662</f>
        <v>0</v>
      </c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>
        <f>AH662</f>
        <v>203112</v>
      </c>
      <c r="AI661" s="23"/>
      <c r="AJ661" s="23"/>
      <c r="AK661" s="23"/>
      <c r="AL661" s="23"/>
      <c r="AM661" s="23">
        <f t="shared" si="56"/>
        <v>203112</v>
      </c>
      <c r="AN661" s="23"/>
      <c r="AO661" s="23"/>
      <c r="AP661" s="23">
        <f t="shared" si="56"/>
        <v>203112</v>
      </c>
    </row>
    <row r="662" spans="1:42" ht="38.25">
      <c r="A662" s="5" t="s">
        <v>13</v>
      </c>
      <c r="B662" s="63" t="s">
        <v>49</v>
      </c>
      <c r="C662" s="49" t="s">
        <v>71</v>
      </c>
      <c r="D662" s="49">
        <v>3</v>
      </c>
      <c r="E662" s="49">
        <v>11</v>
      </c>
      <c r="F662" s="49">
        <v>1</v>
      </c>
      <c r="G662" s="49">
        <v>921</v>
      </c>
      <c r="H662" s="49">
        <v>14730</v>
      </c>
      <c r="I662" s="49">
        <v>82370</v>
      </c>
      <c r="J662" s="64">
        <v>610</v>
      </c>
      <c r="K662" s="23">
        <f>K663</f>
        <v>0</v>
      </c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>
        <f>AH663</f>
        <v>203112</v>
      </c>
      <c r="AI662" s="23"/>
      <c r="AJ662" s="23"/>
      <c r="AK662" s="23"/>
      <c r="AL662" s="23"/>
      <c r="AM662" s="23">
        <f t="shared" si="56"/>
        <v>203112</v>
      </c>
      <c r="AN662" s="23"/>
      <c r="AO662" s="23"/>
      <c r="AP662" s="23">
        <f t="shared" si="56"/>
        <v>203112</v>
      </c>
    </row>
    <row r="663" spans="1:42" s="3" customFormat="1" ht="38.25">
      <c r="A663" s="9" t="s">
        <v>190</v>
      </c>
      <c r="B663" s="63" t="s">
        <v>81</v>
      </c>
      <c r="C663" s="49" t="s">
        <v>71</v>
      </c>
      <c r="D663" s="49">
        <v>3</v>
      </c>
      <c r="E663" s="49">
        <v>11</v>
      </c>
      <c r="F663" s="49">
        <v>1</v>
      </c>
      <c r="G663" s="49">
        <v>921</v>
      </c>
      <c r="H663" s="49">
        <v>14730</v>
      </c>
      <c r="I663" s="49">
        <v>82370</v>
      </c>
      <c r="J663" s="64">
        <v>612</v>
      </c>
      <c r="K663" s="23">
        <v>0</v>
      </c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>
        <v>203112</v>
      </c>
      <c r="AI663" s="23"/>
      <c r="AJ663" s="23"/>
      <c r="AK663" s="23"/>
      <c r="AL663" s="23"/>
      <c r="AM663" s="23">
        <v>203112</v>
      </c>
      <c r="AN663" s="23"/>
      <c r="AO663" s="23"/>
      <c r="AP663" s="23">
        <v>203112</v>
      </c>
    </row>
    <row r="664" spans="1:42" ht="28.5" customHeight="1">
      <c r="A664" s="10" t="s">
        <v>146</v>
      </c>
      <c r="B664" s="51" t="s">
        <v>146</v>
      </c>
      <c r="C664" s="52" t="s">
        <v>71</v>
      </c>
      <c r="D664" s="52">
        <v>3</v>
      </c>
      <c r="E664" s="52">
        <v>11</v>
      </c>
      <c r="F664" s="52">
        <v>1</v>
      </c>
      <c r="G664" s="52">
        <v>921</v>
      </c>
      <c r="H664" s="52">
        <v>14790</v>
      </c>
      <c r="I664" s="52">
        <v>14790</v>
      </c>
      <c r="J664" s="53"/>
      <c r="K664" s="24">
        <f>K665</f>
        <v>513000</v>
      </c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>
        <f>AH665</f>
        <v>535392</v>
      </c>
      <c r="AI664" s="24"/>
      <c r="AJ664" s="24"/>
      <c r="AK664" s="24"/>
      <c r="AL664" s="24"/>
      <c r="AM664" s="24">
        <f aca="true" t="shared" si="57" ref="AM664:AP666">AM665</f>
        <v>535392</v>
      </c>
      <c r="AN664" s="24"/>
      <c r="AO664" s="24"/>
      <c r="AP664" s="24">
        <f t="shared" si="57"/>
        <v>535392</v>
      </c>
    </row>
    <row r="665" spans="1:42" ht="40.5" customHeight="1">
      <c r="A665" s="5" t="s">
        <v>66</v>
      </c>
      <c r="B665" s="63" t="s">
        <v>66</v>
      </c>
      <c r="C665" s="49" t="s">
        <v>71</v>
      </c>
      <c r="D665" s="49">
        <v>3</v>
      </c>
      <c r="E665" s="49">
        <v>11</v>
      </c>
      <c r="F665" s="49">
        <v>1</v>
      </c>
      <c r="G665" s="49">
        <v>921</v>
      </c>
      <c r="H665" s="49">
        <v>14790</v>
      </c>
      <c r="I665" s="49">
        <v>14790</v>
      </c>
      <c r="J665" s="64" t="s">
        <v>21</v>
      </c>
      <c r="K665" s="23">
        <f>K666</f>
        <v>513000</v>
      </c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>
        <f>AH666</f>
        <v>535392</v>
      </c>
      <c r="AI665" s="23"/>
      <c r="AJ665" s="23"/>
      <c r="AK665" s="23"/>
      <c r="AL665" s="23"/>
      <c r="AM665" s="23">
        <f t="shared" si="57"/>
        <v>535392</v>
      </c>
      <c r="AN665" s="23"/>
      <c r="AO665" s="23"/>
      <c r="AP665" s="23">
        <f t="shared" si="57"/>
        <v>535392</v>
      </c>
    </row>
    <row r="666" spans="1:42" ht="12.75">
      <c r="A666" s="5" t="s">
        <v>49</v>
      </c>
      <c r="B666" s="63" t="s">
        <v>49</v>
      </c>
      <c r="C666" s="49" t="s">
        <v>71</v>
      </c>
      <c r="D666" s="49">
        <v>3</v>
      </c>
      <c r="E666" s="49">
        <v>11</v>
      </c>
      <c r="F666" s="49">
        <v>1</v>
      </c>
      <c r="G666" s="49">
        <v>921</v>
      </c>
      <c r="H666" s="49">
        <v>14790</v>
      </c>
      <c r="I666" s="49">
        <v>14790</v>
      </c>
      <c r="J666" s="64">
        <v>610</v>
      </c>
      <c r="K666" s="23">
        <f>K667</f>
        <v>513000</v>
      </c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>
        <f>AH667</f>
        <v>535392</v>
      </c>
      <c r="AI666" s="23"/>
      <c r="AJ666" s="23"/>
      <c r="AK666" s="23"/>
      <c r="AL666" s="23"/>
      <c r="AM666" s="23">
        <f t="shared" si="57"/>
        <v>535392</v>
      </c>
      <c r="AN666" s="23"/>
      <c r="AO666" s="23"/>
      <c r="AP666" s="23">
        <f t="shared" si="57"/>
        <v>535392</v>
      </c>
    </row>
    <row r="667" spans="1:42" s="3" customFormat="1" ht="33" customHeight="1">
      <c r="A667" s="9" t="s">
        <v>81</v>
      </c>
      <c r="B667" s="63" t="s">
        <v>81</v>
      </c>
      <c r="C667" s="49" t="s">
        <v>71</v>
      </c>
      <c r="D667" s="49">
        <v>3</v>
      </c>
      <c r="E667" s="49">
        <v>11</v>
      </c>
      <c r="F667" s="49">
        <v>1</v>
      </c>
      <c r="G667" s="49">
        <v>921</v>
      </c>
      <c r="H667" s="49">
        <v>14790</v>
      </c>
      <c r="I667" s="49">
        <v>14790</v>
      </c>
      <c r="J667" s="64">
        <v>612</v>
      </c>
      <c r="K667" s="23">
        <v>513000</v>
      </c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>
        <v>535392</v>
      </c>
      <c r="AI667" s="23"/>
      <c r="AJ667" s="23"/>
      <c r="AK667" s="23"/>
      <c r="AL667" s="23"/>
      <c r="AM667" s="23">
        <v>535392</v>
      </c>
      <c r="AN667" s="23"/>
      <c r="AO667" s="23"/>
      <c r="AP667" s="23">
        <v>535392</v>
      </c>
    </row>
    <row r="668" spans="1:42" ht="45" customHeight="1">
      <c r="A668" s="10" t="s">
        <v>146</v>
      </c>
      <c r="B668" s="59" t="s">
        <v>377</v>
      </c>
      <c r="C668" s="52" t="s">
        <v>71</v>
      </c>
      <c r="D668" s="52">
        <v>3</v>
      </c>
      <c r="E668" s="52">
        <v>11</v>
      </c>
      <c r="F668" s="52">
        <v>1</v>
      </c>
      <c r="G668" s="52">
        <v>921</v>
      </c>
      <c r="H668" s="52" t="s">
        <v>204</v>
      </c>
      <c r="I668" s="52" t="s">
        <v>204</v>
      </c>
      <c r="J668" s="53"/>
      <c r="K668" s="24">
        <f>K669</f>
        <v>307800</v>
      </c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>
        <f>AH669</f>
        <v>321300</v>
      </c>
      <c r="AI668" s="24"/>
      <c r="AJ668" s="24"/>
      <c r="AK668" s="24"/>
      <c r="AL668" s="24"/>
      <c r="AM668" s="24">
        <f aca="true" t="shared" si="58" ref="AM668:AP670">AM669</f>
        <v>307800</v>
      </c>
      <c r="AN668" s="24"/>
      <c r="AO668" s="24"/>
      <c r="AP668" s="24">
        <f t="shared" si="58"/>
        <v>307800</v>
      </c>
    </row>
    <row r="669" spans="1:42" ht="44.25" customHeight="1">
      <c r="A669" s="5" t="s">
        <v>66</v>
      </c>
      <c r="B669" s="63" t="s">
        <v>66</v>
      </c>
      <c r="C669" s="49" t="s">
        <v>71</v>
      </c>
      <c r="D669" s="49">
        <v>3</v>
      </c>
      <c r="E669" s="49">
        <v>11</v>
      </c>
      <c r="F669" s="49">
        <v>1</v>
      </c>
      <c r="G669" s="49">
        <v>921</v>
      </c>
      <c r="H669" s="49" t="s">
        <v>204</v>
      </c>
      <c r="I669" s="49" t="s">
        <v>204</v>
      </c>
      <c r="J669" s="64" t="s">
        <v>21</v>
      </c>
      <c r="K669" s="23">
        <f>K670</f>
        <v>307800</v>
      </c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>
        <f>AH670</f>
        <v>321300</v>
      </c>
      <c r="AI669" s="23"/>
      <c r="AJ669" s="23"/>
      <c r="AK669" s="23"/>
      <c r="AL669" s="23"/>
      <c r="AM669" s="23">
        <f t="shared" si="58"/>
        <v>307800</v>
      </c>
      <c r="AN669" s="23"/>
      <c r="AO669" s="23"/>
      <c r="AP669" s="23">
        <f t="shared" si="58"/>
        <v>307800</v>
      </c>
    </row>
    <row r="670" spans="1:42" ht="12.75">
      <c r="A670" s="5" t="s">
        <v>49</v>
      </c>
      <c r="B670" s="63" t="s">
        <v>49</v>
      </c>
      <c r="C670" s="49" t="s">
        <v>71</v>
      </c>
      <c r="D670" s="49">
        <v>3</v>
      </c>
      <c r="E670" s="49">
        <v>11</v>
      </c>
      <c r="F670" s="49">
        <v>1</v>
      </c>
      <c r="G670" s="49">
        <v>921</v>
      </c>
      <c r="H670" s="49" t="s">
        <v>204</v>
      </c>
      <c r="I670" s="49" t="s">
        <v>204</v>
      </c>
      <c r="J670" s="64">
        <v>610</v>
      </c>
      <c r="K670" s="23">
        <f>K671</f>
        <v>307800</v>
      </c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>
        <f>AH671</f>
        <v>321300</v>
      </c>
      <c r="AI670" s="23"/>
      <c r="AJ670" s="23"/>
      <c r="AK670" s="23"/>
      <c r="AL670" s="23"/>
      <c r="AM670" s="23">
        <f t="shared" si="58"/>
        <v>307800</v>
      </c>
      <c r="AN670" s="23"/>
      <c r="AO670" s="23"/>
      <c r="AP670" s="23">
        <f t="shared" si="58"/>
        <v>307800</v>
      </c>
    </row>
    <row r="671" spans="1:42" s="3" customFormat="1" ht="25.5">
      <c r="A671" s="9" t="s">
        <v>81</v>
      </c>
      <c r="B671" s="63" t="s">
        <v>81</v>
      </c>
      <c r="C671" s="49" t="s">
        <v>71</v>
      </c>
      <c r="D671" s="49">
        <v>3</v>
      </c>
      <c r="E671" s="49">
        <v>11</v>
      </c>
      <c r="F671" s="49">
        <v>1</v>
      </c>
      <c r="G671" s="49">
        <v>921</v>
      </c>
      <c r="H671" s="49" t="s">
        <v>204</v>
      </c>
      <c r="I671" s="49" t="s">
        <v>204</v>
      </c>
      <c r="J671" s="64">
        <v>612</v>
      </c>
      <c r="K671" s="23">
        <v>307800</v>
      </c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>
        <v>13500</v>
      </c>
      <c r="AB671" s="23"/>
      <c r="AC671" s="23"/>
      <c r="AD671" s="23"/>
      <c r="AE671" s="23"/>
      <c r="AF671" s="23"/>
      <c r="AG671" s="23"/>
      <c r="AH671" s="23">
        <f>307800+AA671</f>
        <v>321300</v>
      </c>
      <c r="AI671" s="23"/>
      <c r="AJ671" s="23"/>
      <c r="AK671" s="23"/>
      <c r="AL671" s="23"/>
      <c r="AM671" s="23">
        <v>307800</v>
      </c>
      <c r="AN671" s="23"/>
      <c r="AO671" s="23"/>
      <c r="AP671" s="23">
        <v>307800</v>
      </c>
    </row>
    <row r="672" spans="1:42" ht="25.5">
      <c r="A672" s="10" t="s">
        <v>122</v>
      </c>
      <c r="B672" s="51" t="s">
        <v>122</v>
      </c>
      <c r="C672" s="52" t="s">
        <v>71</v>
      </c>
      <c r="D672" s="52">
        <v>3</v>
      </c>
      <c r="E672" s="52">
        <v>11</v>
      </c>
      <c r="F672" s="52">
        <v>1</v>
      </c>
      <c r="G672" s="52">
        <v>921</v>
      </c>
      <c r="H672" s="52">
        <v>14820</v>
      </c>
      <c r="I672" s="52">
        <v>14820</v>
      </c>
      <c r="J672" s="53"/>
      <c r="K672" s="24">
        <f>K673</f>
        <v>0</v>
      </c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>
        <f>AH673</f>
        <v>605529</v>
      </c>
      <c r="AI672" s="24"/>
      <c r="AJ672" s="24"/>
      <c r="AK672" s="24"/>
      <c r="AL672" s="24"/>
      <c r="AM672" s="24">
        <f aca="true" t="shared" si="59" ref="AM672:AP674">AM673</f>
        <v>0</v>
      </c>
      <c r="AN672" s="24"/>
      <c r="AO672" s="24"/>
      <c r="AP672" s="24">
        <f t="shared" si="59"/>
        <v>0</v>
      </c>
    </row>
    <row r="673" spans="1:42" ht="38.25">
      <c r="A673" s="5" t="s">
        <v>66</v>
      </c>
      <c r="B673" s="63" t="s">
        <v>66</v>
      </c>
      <c r="C673" s="49" t="s">
        <v>71</v>
      </c>
      <c r="D673" s="49">
        <v>3</v>
      </c>
      <c r="E673" s="49">
        <v>11</v>
      </c>
      <c r="F673" s="49">
        <v>1</v>
      </c>
      <c r="G673" s="49">
        <v>921</v>
      </c>
      <c r="H673" s="49">
        <v>14820</v>
      </c>
      <c r="I673" s="49">
        <v>14820</v>
      </c>
      <c r="J673" s="64" t="s">
        <v>21</v>
      </c>
      <c r="K673" s="23">
        <f>K674</f>
        <v>0</v>
      </c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>
        <f>AH674</f>
        <v>605529</v>
      </c>
      <c r="AI673" s="23"/>
      <c r="AJ673" s="23"/>
      <c r="AK673" s="23"/>
      <c r="AL673" s="23"/>
      <c r="AM673" s="23">
        <f t="shared" si="59"/>
        <v>0</v>
      </c>
      <c r="AN673" s="23"/>
      <c r="AO673" s="23"/>
      <c r="AP673" s="23">
        <f t="shared" si="59"/>
        <v>0</v>
      </c>
    </row>
    <row r="674" spans="1:42" ht="12.75">
      <c r="A674" s="5" t="s">
        <v>49</v>
      </c>
      <c r="B674" s="63" t="s">
        <v>49</v>
      </c>
      <c r="C674" s="49" t="s">
        <v>71</v>
      </c>
      <c r="D674" s="49">
        <v>3</v>
      </c>
      <c r="E674" s="49">
        <v>11</v>
      </c>
      <c r="F674" s="49">
        <v>1</v>
      </c>
      <c r="G674" s="49">
        <v>921</v>
      </c>
      <c r="H674" s="49">
        <v>14820</v>
      </c>
      <c r="I674" s="49">
        <v>14820</v>
      </c>
      <c r="J674" s="64">
        <v>610</v>
      </c>
      <c r="K674" s="23">
        <f>K675</f>
        <v>0</v>
      </c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>
        <f>AH675</f>
        <v>605529</v>
      </c>
      <c r="AI674" s="23"/>
      <c r="AJ674" s="23"/>
      <c r="AK674" s="23"/>
      <c r="AL674" s="23"/>
      <c r="AM674" s="23">
        <f t="shared" si="59"/>
        <v>0</v>
      </c>
      <c r="AN674" s="23"/>
      <c r="AO674" s="23"/>
      <c r="AP674" s="23">
        <f t="shared" si="59"/>
        <v>0</v>
      </c>
    </row>
    <row r="675" spans="1:42" s="3" customFormat="1" ht="25.5">
      <c r="A675" s="9" t="s">
        <v>81</v>
      </c>
      <c r="B675" s="63" t="s">
        <v>81</v>
      </c>
      <c r="C675" s="49" t="s">
        <v>71</v>
      </c>
      <c r="D675" s="49">
        <v>3</v>
      </c>
      <c r="E675" s="49">
        <v>11</v>
      </c>
      <c r="F675" s="49">
        <v>1</v>
      </c>
      <c r="G675" s="49">
        <v>921</v>
      </c>
      <c r="H675" s="49">
        <v>14820</v>
      </c>
      <c r="I675" s="49">
        <v>14820</v>
      </c>
      <c r="J675" s="64">
        <v>612</v>
      </c>
      <c r="K675" s="23">
        <v>0</v>
      </c>
      <c r="L675" s="23"/>
      <c r="M675" s="23"/>
      <c r="N675" s="23"/>
      <c r="O675" s="23"/>
      <c r="P675" s="23"/>
      <c r="Q675" s="23"/>
      <c r="R675" s="23"/>
      <c r="S675" s="23">
        <v>189525</v>
      </c>
      <c r="T675" s="23"/>
      <c r="U675" s="23">
        <v>111931</v>
      </c>
      <c r="V675" s="23">
        <v>66215</v>
      </c>
      <c r="W675" s="23"/>
      <c r="X675" s="23"/>
      <c r="Y675" s="23"/>
      <c r="Z675" s="23"/>
      <c r="AA675" s="23"/>
      <c r="AB675" s="23">
        <v>162782</v>
      </c>
      <c r="AC675" s="23"/>
      <c r="AD675" s="23">
        <v>442747</v>
      </c>
      <c r="AE675" s="23"/>
      <c r="AF675" s="23"/>
      <c r="AG675" s="23"/>
      <c r="AH675" s="23">
        <f>AB675+AD675</f>
        <v>605529</v>
      </c>
      <c r="AI675" s="23"/>
      <c r="AJ675" s="23"/>
      <c r="AK675" s="23"/>
      <c r="AL675" s="23"/>
      <c r="AM675" s="23">
        <v>0</v>
      </c>
      <c r="AN675" s="23"/>
      <c r="AO675" s="23"/>
      <c r="AP675" s="23">
        <v>0</v>
      </c>
    </row>
    <row r="676" spans="1:42" ht="38.25">
      <c r="A676" s="10" t="s">
        <v>122</v>
      </c>
      <c r="B676" s="59" t="s">
        <v>356</v>
      </c>
      <c r="C676" s="52" t="s">
        <v>71</v>
      </c>
      <c r="D676" s="52">
        <v>3</v>
      </c>
      <c r="E676" s="52">
        <v>11</v>
      </c>
      <c r="F676" s="52">
        <v>1</v>
      </c>
      <c r="G676" s="52">
        <v>921</v>
      </c>
      <c r="H676" s="52" t="s">
        <v>213</v>
      </c>
      <c r="I676" s="52" t="s">
        <v>213</v>
      </c>
      <c r="J676" s="53"/>
      <c r="K676" s="24">
        <f>K677</f>
        <v>0</v>
      </c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>
        <f>AH677</f>
        <v>31871</v>
      </c>
      <c r="AI676" s="24"/>
      <c r="AJ676" s="24"/>
      <c r="AK676" s="24"/>
      <c r="AL676" s="24"/>
      <c r="AM676" s="24">
        <f aca="true" t="shared" si="60" ref="AM676:AP678">AM677</f>
        <v>0</v>
      </c>
      <c r="AN676" s="24"/>
      <c r="AO676" s="24"/>
      <c r="AP676" s="24">
        <f t="shared" si="60"/>
        <v>0</v>
      </c>
    </row>
    <row r="677" spans="1:42" ht="38.25">
      <c r="A677" s="5" t="s">
        <v>66</v>
      </c>
      <c r="B677" s="63" t="s">
        <v>66</v>
      </c>
      <c r="C677" s="49" t="s">
        <v>71</v>
      </c>
      <c r="D677" s="49">
        <v>3</v>
      </c>
      <c r="E677" s="49">
        <v>11</v>
      </c>
      <c r="F677" s="49">
        <v>1</v>
      </c>
      <c r="G677" s="49">
        <v>921</v>
      </c>
      <c r="H677" s="49" t="s">
        <v>213</v>
      </c>
      <c r="I677" s="49" t="s">
        <v>213</v>
      </c>
      <c r="J677" s="64" t="s">
        <v>21</v>
      </c>
      <c r="K677" s="23">
        <f>K678</f>
        <v>0</v>
      </c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>
        <f>AH678</f>
        <v>31871</v>
      </c>
      <c r="AI677" s="23"/>
      <c r="AJ677" s="23"/>
      <c r="AK677" s="23"/>
      <c r="AL677" s="23"/>
      <c r="AM677" s="23">
        <f t="shared" si="60"/>
        <v>0</v>
      </c>
      <c r="AN677" s="23"/>
      <c r="AO677" s="23"/>
      <c r="AP677" s="23">
        <f t="shared" si="60"/>
        <v>0</v>
      </c>
    </row>
    <row r="678" spans="1:42" ht="12.75">
      <c r="A678" s="5" t="s">
        <v>49</v>
      </c>
      <c r="B678" s="63" t="s">
        <v>49</v>
      </c>
      <c r="C678" s="49" t="s">
        <v>71</v>
      </c>
      <c r="D678" s="49">
        <v>3</v>
      </c>
      <c r="E678" s="49">
        <v>11</v>
      </c>
      <c r="F678" s="49">
        <v>1</v>
      </c>
      <c r="G678" s="49">
        <v>921</v>
      </c>
      <c r="H678" s="49" t="s">
        <v>213</v>
      </c>
      <c r="I678" s="49" t="s">
        <v>213</v>
      </c>
      <c r="J678" s="64">
        <v>610</v>
      </c>
      <c r="K678" s="23">
        <f>K679</f>
        <v>0</v>
      </c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>
        <f>AH679</f>
        <v>31871</v>
      </c>
      <c r="AI678" s="23"/>
      <c r="AJ678" s="23"/>
      <c r="AK678" s="23"/>
      <c r="AL678" s="23"/>
      <c r="AM678" s="23">
        <f t="shared" si="60"/>
        <v>0</v>
      </c>
      <c r="AN678" s="23"/>
      <c r="AO678" s="23"/>
      <c r="AP678" s="23">
        <f t="shared" si="60"/>
        <v>0</v>
      </c>
    </row>
    <row r="679" spans="1:42" s="3" customFormat="1" ht="25.5">
      <c r="A679" s="9" t="s">
        <v>81</v>
      </c>
      <c r="B679" s="63" t="s">
        <v>81</v>
      </c>
      <c r="C679" s="49" t="s">
        <v>71</v>
      </c>
      <c r="D679" s="49">
        <v>3</v>
      </c>
      <c r="E679" s="49">
        <v>11</v>
      </c>
      <c r="F679" s="49">
        <v>1</v>
      </c>
      <c r="G679" s="49">
        <v>921</v>
      </c>
      <c r="H679" s="49" t="s">
        <v>213</v>
      </c>
      <c r="I679" s="49" t="s">
        <v>213</v>
      </c>
      <c r="J679" s="64">
        <v>612</v>
      </c>
      <c r="K679" s="23">
        <v>0</v>
      </c>
      <c r="L679" s="23"/>
      <c r="M679" s="23"/>
      <c r="N679" s="23"/>
      <c r="O679" s="23"/>
      <c r="P679" s="23">
        <v>9975</v>
      </c>
      <c r="Q679" s="23">
        <v>5892</v>
      </c>
      <c r="R679" s="23"/>
      <c r="S679" s="23">
        <v>3485</v>
      </c>
      <c r="T679" s="23">
        <v>2892</v>
      </c>
      <c r="U679" s="23">
        <v>1895</v>
      </c>
      <c r="V679" s="23"/>
      <c r="W679" s="23"/>
      <c r="X679" s="23"/>
      <c r="Y679" s="23"/>
      <c r="Z679" s="23"/>
      <c r="AA679" s="23">
        <v>8568</v>
      </c>
      <c r="AB679" s="23"/>
      <c r="AC679" s="23">
        <v>7403</v>
      </c>
      <c r="AD679" s="23">
        <v>15900</v>
      </c>
      <c r="AE679" s="23"/>
      <c r="AF679" s="23"/>
      <c r="AG679" s="23"/>
      <c r="AH679" s="23">
        <f>AA679+AC679+AD679</f>
        <v>31871</v>
      </c>
      <c r="AI679" s="23"/>
      <c r="AJ679" s="23"/>
      <c r="AK679" s="23"/>
      <c r="AL679" s="23"/>
      <c r="AM679" s="23">
        <v>0</v>
      </c>
      <c r="AN679" s="23"/>
      <c r="AO679" s="23"/>
      <c r="AP679" s="23">
        <v>0</v>
      </c>
    </row>
    <row r="680" spans="1:42" ht="114.75" hidden="1">
      <c r="A680" s="12" t="s">
        <v>218</v>
      </c>
      <c r="B680" s="73" t="s">
        <v>218</v>
      </c>
      <c r="C680" s="52" t="s">
        <v>71</v>
      </c>
      <c r="D680" s="52">
        <v>3</v>
      </c>
      <c r="E680" s="52">
        <v>11</v>
      </c>
      <c r="F680" s="56"/>
      <c r="G680" s="52">
        <v>921</v>
      </c>
      <c r="H680" s="52" t="s">
        <v>212</v>
      </c>
      <c r="I680" s="52" t="s">
        <v>212</v>
      </c>
      <c r="J680" s="56"/>
      <c r="K680" s="24">
        <f>K681</f>
        <v>0</v>
      </c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24">
        <f>AH681</f>
        <v>0</v>
      </c>
      <c r="AI680" s="24"/>
      <c r="AJ680" s="24"/>
      <c r="AK680" s="24"/>
      <c r="AL680" s="24"/>
      <c r="AM680" s="24">
        <f>AM681</f>
        <v>0</v>
      </c>
      <c r="AN680" s="24"/>
      <c r="AO680" s="24"/>
      <c r="AP680" s="24">
        <f>AP681</f>
        <v>0</v>
      </c>
    </row>
    <row r="681" spans="1:42" ht="38.25" hidden="1">
      <c r="A681" s="5" t="s">
        <v>133</v>
      </c>
      <c r="B681" s="63" t="s">
        <v>133</v>
      </c>
      <c r="C681" s="49" t="s">
        <v>71</v>
      </c>
      <c r="D681" s="49">
        <v>3</v>
      </c>
      <c r="E681" s="49">
        <v>11</v>
      </c>
      <c r="F681" s="74"/>
      <c r="G681" s="49">
        <v>921</v>
      </c>
      <c r="H681" s="49" t="s">
        <v>212</v>
      </c>
      <c r="I681" s="49" t="s">
        <v>212</v>
      </c>
      <c r="J681" s="64">
        <v>600</v>
      </c>
      <c r="K681" s="23">
        <f>K683</f>
        <v>0</v>
      </c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>
        <f>AH683</f>
        <v>0</v>
      </c>
      <c r="AI681" s="23"/>
      <c r="AJ681" s="23"/>
      <c r="AK681" s="23"/>
      <c r="AL681" s="23"/>
      <c r="AM681" s="23">
        <f>AM683</f>
        <v>0</v>
      </c>
      <c r="AN681" s="23"/>
      <c r="AO681" s="23"/>
      <c r="AP681" s="23">
        <f>AP683</f>
        <v>0</v>
      </c>
    </row>
    <row r="682" spans="1:42" ht="38.25" hidden="1">
      <c r="A682" s="5" t="s">
        <v>13</v>
      </c>
      <c r="B682" s="63" t="s">
        <v>13</v>
      </c>
      <c r="C682" s="49" t="s">
        <v>71</v>
      </c>
      <c r="D682" s="49">
        <v>3</v>
      </c>
      <c r="E682" s="49">
        <v>11</v>
      </c>
      <c r="F682" s="74"/>
      <c r="G682" s="49">
        <v>921</v>
      </c>
      <c r="H682" s="49" t="s">
        <v>212</v>
      </c>
      <c r="I682" s="49" t="s">
        <v>212</v>
      </c>
      <c r="J682" s="64">
        <v>610</v>
      </c>
      <c r="K682" s="23">
        <f>K683</f>
        <v>0</v>
      </c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>
        <f>AH683</f>
        <v>0</v>
      </c>
      <c r="AI682" s="23"/>
      <c r="AJ682" s="23"/>
      <c r="AK682" s="23"/>
      <c r="AL682" s="23"/>
      <c r="AM682" s="23">
        <f>AM683</f>
        <v>0</v>
      </c>
      <c r="AN682" s="23"/>
      <c r="AO682" s="23"/>
      <c r="AP682" s="23">
        <f>AP683</f>
        <v>0</v>
      </c>
    </row>
    <row r="683" spans="1:42" s="3" customFormat="1" ht="38.25" hidden="1">
      <c r="A683" s="9" t="s">
        <v>190</v>
      </c>
      <c r="B683" s="63" t="s">
        <v>190</v>
      </c>
      <c r="C683" s="49" t="s">
        <v>71</v>
      </c>
      <c r="D683" s="49">
        <v>3</v>
      </c>
      <c r="E683" s="49">
        <v>11</v>
      </c>
      <c r="F683" s="74"/>
      <c r="G683" s="49">
        <v>921</v>
      </c>
      <c r="H683" s="49" t="s">
        <v>212</v>
      </c>
      <c r="I683" s="49" t="s">
        <v>212</v>
      </c>
      <c r="J683" s="64">
        <v>612</v>
      </c>
      <c r="K683" s="23">
        <v>0</v>
      </c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>
        <v>0</v>
      </c>
      <c r="AI683" s="23"/>
      <c r="AJ683" s="23"/>
      <c r="AK683" s="23"/>
      <c r="AL683" s="23"/>
      <c r="AM683" s="23">
        <v>0</v>
      </c>
      <c r="AN683" s="23"/>
      <c r="AO683" s="23"/>
      <c r="AP683" s="23">
        <v>0</v>
      </c>
    </row>
    <row r="684" spans="1:42" ht="38.25" hidden="1">
      <c r="A684" s="10" t="s">
        <v>219</v>
      </c>
      <c r="B684" s="51" t="s">
        <v>219</v>
      </c>
      <c r="C684" s="52" t="s">
        <v>71</v>
      </c>
      <c r="D684" s="52">
        <v>3</v>
      </c>
      <c r="E684" s="52">
        <v>11</v>
      </c>
      <c r="F684" s="52">
        <v>1</v>
      </c>
      <c r="G684" s="52">
        <v>921</v>
      </c>
      <c r="H684" s="52">
        <v>55200</v>
      </c>
      <c r="I684" s="52">
        <v>55200</v>
      </c>
      <c r="J684" s="53"/>
      <c r="K684" s="24">
        <f>K685</f>
        <v>0</v>
      </c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>
        <f>AH685</f>
        <v>0</v>
      </c>
      <c r="AI684" s="24"/>
      <c r="AJ684" s="24"/>
      <c r="AK684" s="24"/>
      <c r="AL684" s="24"/>
      <c r="AM684" s="24">
        <f aca="true" t="shared" si="61" ref="AM684:AP686">AM685</f>
        <v>0</v>
      </c>
      <c r="AN684" s="24"/>
      <c r="AO684" s="24"/>
      <c r="AP684" s="24">
        <f t="shared" si="61"/>
        <v>0</v>
      </c>
    </row>
    <row r="685" spans="1:42" ht="38.25" hidden="1">
      <c r="A685" s="5" t="s">
        <v>133</v>
      </c>
      <c r="B685" s="63" t="s">
        <v>133</v>
      </c>
      <c r="C685" s="49" t="s">
        <v>71</v>
      </c>
      <c r="D685" s="49">
        <v>3</v>
      </c>
      <c r="E685" s="49">
        <v>11</v>
      </c>
      <c r="F685" s="49">
        <v>1</v>
      </c>
      <c r="G685" s="49">
        <v>921</v>
      </c>
      <c r="H685" s="49">
        <v>55200</v>
      </c>
      <c r="I685" s="49">
        <v>55200</v>
      </c>
      <c r="J685" s="64" t="s">
        <v>21</v>
      </c>
      <c r="K685" s="23">
        <f>K686</f>
        <v>0</v>
      </c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>
        <f>AH686</f>
        <v>0</v>
      </c>
      <c r="AI685" s="23"/>
      <c r="AJ685" s="23"/>
      <c r="AK685" s="23"/>
      <c r="AL685" s="23"/>
      <c r="AM685" s="23">
        <f t="shared" si="61"/>
        <v>0</v>
      </c>
      <c r="AN685" s="23"/>
      <c r="AO685" s="23"/>
      <c r="AP685" s="23">
        <f t="shared" si="61"/>
        <v>0</v>
      </c>
    </row>
    <row r="686" spans="1:42" ht="38.25" hidden="1">
      <c r="A686" s="5" t="s">
        <v>13</v>
      </c>
      <c r="B686" s="63" t="s">
        <v>13</v>
      </c>
      <c r="C686" s="49" t="s">
        <v>71</v>
      </c>
      <c r="D686" s="49">
        <v>3</v>
      </c>
      <c r="E686" s="49">
        <v>11</v>
      </c>
      <c r="F686" s="49">
        <v>1</v>
      </c>
      <c r="G686" s="49">
        <v>921</v>
      </c>
      <c r="H686" s="49">
        <v>55200</v>
      </c>
      <c r="I686" s="49">
        <v>55200</v>
      </c>
      <c r="J686" s="64">
        <v>610</v>
      </c>
      <c r="K686" s="23">
        <f>K687</f>
        <v>0</v>
      </c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>
        <f>AH687</f>
        <v>0</v>
      </c>
      <c r="AI686" s="23"/>
      <c r="AJ686" s="23"/>
      <c r="AK686" s="23"/>
      <c r="AL686" s="23"/>
      <c r="AM686" s="23">
        <f t="shared" si="61"/>
        <v>0</v>
      </c>
      <c r="AN686" s="23"/>
      <c r="AO686" s="23"/>
      <c r="AP686" s="23">
        <f t="shared" si="61"/>
        <v>0</v>
      </c>
    </row>
    <row r="687" spans="1:42" s="3" customFormat="1" ht="39.75" customHeight="1" hidden="1">
      <c r="A687" s="9" t="s">
        <v>190</v>
      </c>
      <c r="B687" s="63" t="s">
        <v>190</v>
      </c>
      <c r="C687" s="49" t="s">
        <v>71</v>
      </c>
      <c r="D687" s="49">
        <v>3</v>
      </c>
      <c r="E687" s="49">
        <v>11</v>
      </c>
      <c r="F687" s="49">
        <v>1</v>
      </c>
      <c r="G687" s="49">
        <v>921</v>
      </c>
      <c r="H687" s="49">
        <v>55200</v>
      </c>
      <c r="I687" s="49">
        <v>55200</v>
      </c>
      <c r="J687" s="64">
        <v>612</v>
      </c>
      <c r="K687" s="23">
        <v>0</v>
      </c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>
        <v>0</v>
      </c>
      <c r="AI687" s="23"/>
      <c r="AJ687" s="23"/>
      <c r="AK687" s="23"/>
      <c r="AL687" s="23"/>
      <c r="AM687" s="23">
        <v>0</v>
      </c>
      <c r="AN687" s="23"/>
      <c r="AO687" s="23"/>
      <c r="AP687" s="23">
        <v>0</v>
      </c>
    </row>
    <row r="688" spans="1:42" ht="38.25" hidden="1">
      <c r="A688" s="10" t="s">
        <v>219</v>
      </c>
      <c r="B688" s="51" t="s">
        <v>219</v>
      </c>
      <c r="C688" s="52" t="s">
        <v>71</v>
      </c>
      <c r="D688" s="52">
        <v>3</v>
      </c>
      <c r="E688" s="52">
        <v>11</v>
      </c>
      <c r="F688" s="52">
        <v>1</v>
      </c>
      <c r="G688" s="52">
        <v>921</v>
      </c>
      <c r="H688" s="52" t="s">
        <v>220</v>
      </c>
      <c r="I688" s="52" t="s">
        <v>220</v>
      </c>
      <c r="J688" s="53"/>
      <c r="K688" s="24">
        <f>K689</f>
        <v>0</v>
      </c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>
        <f>AH689</f>
        <v>0</v>
      </c>
      <c r="AI688" s="24"/>
      <c r="AJ688" s="24"/>
      <c r="AK688" s="24"/>
      <c r="AL688" s="24"/>
      <c r="AM688" s="24">
        <f aca="true" t="shared" si="62" ref="AM688:AP690">AM689</f>
        <v>0</v>
      </c>
      <c r="AN688" s="24"/>
      <c r="AO688" s="24"/>
      <c r="AP688" s="24">
        <f t="shared" si="62"/>
        <v>0</v>
      </c>
    </row>
    <row r="689" spans="1:42" ht="38.25" hidden="1">
      <c r="A689" s="5" t="s">
        <v>133</v>
      </c>
      <c r="B689" s="63" t="s">
        <v>133</v>
      </c>
      <c r="C689" s="49" t="s">
        <v>71</v>
      </c>
      <c r="D689" s="49">
        <v>3</v>
      </c>
      <c r="E689" s="49">
        <v>11</v>
      </c>
      <c r="F689" s="49">
        <v>1</v>
      </c>
      <c r="G689" s="49">
        <v>921</v>
      </c>
      <c r="H689" s="49" t="s">
        <v>220</v>
      </c>
      <c r="I689" s="49" t="s">
        <v>220</v>
      </c>
      <c r="J689" s="64" t="s">
        <v>21</v>
      </c>
      <c r="K689" s="23">
        <f>K690</f>
        <v>0</v>
      </c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>
        <f>AH690</f>
        <v>0</v>
      </c>
      <c r="AI689" s="23"/>
      <c r="AJ689" s="23"/>
      <c r="AK689" s="23"/>
      <c r="AL689" s="23"/>
      <c r="AM689" s="23">
        <f t="shared" si="62"/>
        <v>0</v>
      </c>
      <c r="AN689" s="23"/>
      <c r="AO689" s="23"/>
      <c r="AP689" s="23">
        <f t="shared" si="62"/>
        <v>0</v>
      </c>
    </row>
    <row r="690" spans="1:42" ht="38.25" hidden="1">
      <c r="A690" s="5" t="s">
        <v>13</v>
      </c>
      <c r="B690" s="63" t="s">
        <v>13</v>
      </c>
      <c r="C690" s="49" t="s">
        <v>71</v>
      </c>
      <c r="D690" s="49">
        <v>3</v>
      </c>
      <c r="E690" s="49">
        <v>11</v>
      </c>
      <c r="F690" s="49">
        <v>1</v>
      </c>
      <c r="G690" s="49">
        <v>921</v>
      </c>
      <c r="H690" s="49" t="s">
        <v>220</v>
      </c>
      <c r="I690" s="49" t="s">
        <v>220</v>
      </c>
      <c r="J690" s="64">
        <v>610</v>
      </c>
      <c r="K690" s="23">
        <f>K691</f>
        <v>0</v>
      </c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>
        <f>AH691</f>
        <v>0</v>
      </c>
      <c r="AI690" s="23"/>
      <c r="AJ690" s="23"/>
      <c r="AK690" s="23"/>
      <c r="AL690" s="23"/>
      <c r="AM690" s="23">
        <f t="shared" si="62"/>
        <v>0</v>
      </c>
      <c r="AN690" s="23"/>
      <c r="AO690" s="23"/>
      <c r="AP690" s="23">
        <f t="shared" si="62"/>
        <v>0</v>
      </c>
    </row>
    <row r="691" spans="1:42" s="3" customFormat="1" ht="38.25" hidden="1">
      <c r="A691" s="9" t="s">
        <v>190</v>
      </c>
      <c r="B691" s="63" t="s">
        <v>190</v>
      </c>
      <c r="C691" s="49" t="s">
        <v>71</v>
      </c>
      <c r="D691" s="49">
        <v>3</v>
      </c>
      <c r="E691" s="49">
        <v>11</v>
      </c>
      <c r="F691" s="49">
        <v>1</v>
      </c>
      <c r="G691" s="49">
        <v>921</v>
      </c>
      <c r="H691" s="49" t="s">
        <v>220</v>
      </c>
      <c r="I691" s="49" t="s">
        <v>220</v>
      </c>
      <c r="J691" s="64">
        <v>612</v>
      </c>
      <c r="K691" s="23">
        <v>0</v>
      </c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>
        <v>0</v>
      </c>
      <c r="AI691" s="23"/>
      <c r="AJ691" s="23"/>
      <c r="AK691" s="23"/>
      <c r="AL691" s="23"/>
      <c r="AM691" s="23">
        <v>0</v>
      </c>
      <c r="AN691" s="23"/>
      <c r="AO691" s="23"/>
      <c r="AP691" s="23">
        <v>0</v>
      </c>
    </row>
    <row r="692" spans="1:42" ht="38.25" hidden="1">
      <c r="A692" s="10" t="s">
        <v>219</v>
      </c>
      <c r="B692" s="51" t="s">
        <v>219</v>
      </c>
      <c r="C692" s="52" t="s">
        <v>71</v>
      </c>
      <c r="D692" s="52">
        <v>3</v>
      </c>
      <c r="E692" s="52">
        <v>11</v>
      </c>
      <c r="F692" s="52">
        <v>1</v>
      </c>
      <c r="G692" s="52">
        <v>921</v>
      </c>
      <c r="H692" s="52" t="s">
        <v>221</v>
      </c>
      <c r="I692" s="52" t="s">
        <v>221</v>
      </c>
      <c r="J692" s="53"/>
      <c r="K692" s="24">
        <f>K693</f>
        <v>0</v>
      </c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>
        <f>AH693</f>
        <v>0</v>
      </c>
      <c r="AI692" s="24"/>
      <c r="AJ692" s="24"/>
      <c r="AK692" s="24"/>
      <c r="AL692" s="24"/>
      <c r="AM692" s="24">
        <f aca="true" t="shared" si="63" ref="AM692:AP694">AM693</f>
        <v>0</v>
      </c>
      <c r="AN692" s="24"/>
      <c r="AO692" s="24"/>
      <c r="AP692" s="24">
        <f t="shared" si="63"/>
        <v>0</v>
      </c>
    </row>
    <row r="693" spans="1:42" ht="38.25" hidden="1">
      <c r="A693" s="5" t="s">
        <v>133</v>
      </c>
      <c r="B693" s="63" t="s">
        <v>133</v>
      </c>
      <c r="C693" s="49" t="s">
        <v>71</v>
      </c>
      <c r="D693" s="49">
        <v>3</v>
      </c>
      <c r="E693" s="49">
        <v>11</v>
      </c>
      <c r="F693" s="49">
        <v>1</v>
      </c>
      <c r="G693" s="49">
        <v>921</v>
      </c>
      <c r="H693" s="49" t="s">
        <v>221</v>
      </c>
      <c r="I693" s="49" t="s">
        <v>221</v>
      </c>
      <c r="J693" s="64" t="s">
        <v>21</v>
      </c>
      <c r="K693" s="23">
        <f>K694</f>
        <v>0</v>
      </c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>
        <f>AH694</f>
        <v>0</v>
      </c>
      <c r="AI693" s="23"/>
      <c r="AJ693" s="23"/>
      <c r="AK693" s="23"/>
      <c r="AL693" s="23"/>
      <c r="AM693" s="23">
        <f t="shared" si="63"/>
        <v>0</v>
      </c>
      <c r="AN693" s="23"/>
      <c r="AO693" s="23"/>
      <c r="AP693" s="23">
        <f t="shared" si="63"/>
        <v>0</v>
      </c>
    </row>
    <row r="694" spans="1:42" ht="38.25" hidden="1">
      <c r="A694" s="5" t="s">
        <v>13</v>
      </c>
      <c r="B694" s="63" t="s">
        <v>13</v>
      </c>
      <c r="C694" s="49" t="s">
        <v>71</v>
      </c>
      <c r="D694" s="49">
        <v>3</v>
      </c>
      <c r="E694" s="49">
        <v>11</v>
      </c>
      <c r="F694" s="49">
        <v>1</v>
      </c>
      <c r="G694" s="49">
        <v>921</v>
      </c>
      <c r="H694" s="49" t="s">
        <v>221</v>
      </c>
      <c r="I694" s="49" t="s">
        <v>221</v>
      </c>
      <c r="J694" s="64">
        <v>610</v>
      </c>
      <c r="K694" s="23">
        <f>K695</f>
        <v>0</v>
      </c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>
        <f>AH695</f>
        <v>0</v>
      </c>
      <c r="AI694" s="23"/>
      <c r="AJ694" s="23"/>
      <c r="AK694" s="23"/>
      <c r="AL694" s="23"/>
      <c r="AM694" s="23">
        <f t="shared" si="63"/>
        <v>0</v>
      </c>
      <c r="AN694" s="23"/>
      <c r="AO694" s="23"/>
      <c r="AP694" s="23">
        <f t="shared" si="63"/>
        <v>0</v>
      </c>
    </row>
    <row r="695" spans="1:42" s="3" customFormat="1" ht="38.25" hidden="1">
      <c r="A695" s="9" t="s">
        <v>190</v>
      </c>
      <c r="B695" s="63" t="s">
        <v>190</v>
      </c>
      <c r="C695" s="49" t="s">
        <v>71</v>
      </c>
      <c r="D695" s="49">
        <v>3</v>
      </c>
      <c r="E695" s="49">
        <v>11</v>
      </c>
      <c r="F695" s="49">
        <v>1</v>
      </c>
      <c r="G695" s="49">
        <v>921</v>
      </c>
      <c r="H695" s="49" t="s">
        <v>221</v>
      </c>
      <c r="I695" s="49" t="s">
        <v>221</v>
      </c>
      <c r="J695" s="64">
        <v>612</v>
      </c>
      <c r="K695" s="23">
        <v>0</v>
      </c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>
        <v>0</v>
      </c>
      <c r="AI695" s="23"/>
      <c r="AJ695" s="23"/>
      <c r="AK695" s="23"/>
      <c r="AL695" s="23"/>
      <c r="AM695" s="23">
        <v>0</v>
      </c>
      <c r="AN695" s="23"/>
      <c r="AO695" s="23"/>
      <c r="AP695" s="23">
        <v>0</v>
      </c>
    </row>
    <row r="696" spans="1:42" s="3" customFormat="1" ht="25.5">
      <c r="A696" s="10"/>
      <c r="B696" s="51" t="s">
        <v>357</v>
      </c>
      <c r="C696" s="52" t="s">
        <v>71</v>
      </c>
      <c r="D696" s="52">
        <v>3</v>
      </c>
      <c r="E696" s="52">
        <v>11</v>
      </c>
      <c r="F696" s="52">
        <v>1</v>
      </c>
      <c r="G696" s="52">
        <v>921</v>
      </c>
      <c r="H696" s="52"/>
      <c r="I696" s="52">
        <v>17640</v>
      </c>
      <c r="J696" s="53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>
        <f>AH697</f>
        <v>420000</v>
      </c>
      <c r="AI696" s="24"/>
      <c r="AJ696" s="24"/>
      <c r="AK696" s="24"/>
      <c r="AL696" s="24"/>
      <c r="AM696" s="24"/>
      <c r="AN696" s="24"/>
      <c r="AO696" s="24"/>
      <c r="AP696" s="24"/>
    </row>
    <row r="697" spans="1:42" s="3" customFormat="1" ht="38.25">
      <c r="A697" s="9"/>
      <c r="B697" s="63" t="s">
        <v>66</v>
      </c>
      <c r="C697" s="49" t="s">
        <v>71</v>
      </c>
      <c r="D697" s="49">
        <v>3</v>
      </c>
      <c r="E697" s="49">
        <v>11</v>
      </c>
      <c r="F697" s="49">
        <v>1</v>
      </c>
      <c r="G697" s="49">
        <v>921</v>
      </c>
      <c r="H697" s="49"/>
      <c r="I697" s="49">
        <v>17640</v>
      </c>
      <c r="J697" s="64" t="s">
        <v>21</v>
      </c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>
        <f>AH698</f>
        <v>420000</v>
      </c>
      <c r="AI697" s="23"/>
      <c r="AJ697" s="23"/>
      <c r="AK697" s="23"/>
      <c r="AL697" s="23"/>
      <c r="AM697" s="23"/>
      <c r="AN697" s="23"/>
      <c r="AO697" s="23"/>
      <c r="AP697" s="23"/>
    </row>
    <row r="698" spans="1:42" s="3" customFormat="1" ht="12.75">
      <c r="A698" s="9"/>
      <c r="B698" s="63" t="s">
        <v>49</v>
      </c>
      <c r="C698" s="49" t="s">
        <v>71</v>
      </c>
      <c r="D698" s="49">
        <v>3</v>
      </c>
      <c r="E698" s="49">
        <v>11</v>
      </c>
      <c r="F698" s="49">
        <v>1</v>
      </c>
      <c r="G698" s="49">
        <v>921</v>
      </c>
      <c r="H698" s="49"/>
      <c r="I698" s="49">
        <v>17640</v>
      </c>
      <c r="J698" s="64">
        <v>610</v>
      </c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>
        <f>AH699</f>
        <v>420000</v>
      </c>
      <c r="AI698" s="23"/>
      <c r="AJ698" s="23"/>
      <c r="AK698" s="23"/>
      <c r="AL698" s="23"/>
      <c r="AM698" s="23"/>
      <c r="AN698" s="23"/>
      <c r="AO698" s="23"/>
      <c r="AP698" s="23"/>
    </row>
    <row r="699" spans="1:42" s="3" customFormat="1" ht="25.5">
      <c r="A699" s="9"/>
      <c r="B699" s="63" t="s">
        <v>81</v>
      </c>
      <c r="C699" s="49" t="s">
        <v>71</v>
      </c>
      <c r="D699" s="49">
        <v>3</v>
      </c>
      <c r="E699" s="49">
        <v>11</v>
      </c>
      <c r="F699" s="49">
        <v>1</v>
      </c>
      <c r="G699" s="49">
        <v>921</v>
      </c>
      <c r="H699" s="49"/>
      <c r="I699" s="49">
        <v>17640</v>
      </c>
      <c r="J699" s="64">
        <v>612</v>
      </c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>
        <v>420000</v>
      </c>
      <c r="AC699" s="23"/>
      <c r="AD699" s="23"/>
      <c r="AE699" s="23"/>
      <c r="AF699" s="23"/>
      <c r="AG699" s="23"/>
      <c r="AH699" s="23">
        <f>AB699</f>
        <v>420000</v>
      </c>
      <c r="AI699" s="23"/>
      <c r="AJ699" s="23"/>
      <c r="AK699" s="23"/>
      <c r="AL699" s="23"/>
      <c r="AM699" s="23"/>
      <c r="AN699" s="23"/>
      <c r="AO699" s="23"/>
      <c r="AP699" s="23"/>
    </row>
    <row r="700" spans="1:42" s="3" customFormat="1" ht="25.5">
      <c r="A700" s="9"/>
      <c r="B700" s="51" t="s">
        <v>358</v>
      </c>
      <c r="C700" s="52" t="s">
        <v>71</v>
      </c>
      <c r="D700" s="52">
        <v>3</v>
      </c>
      <c r="E700" s="52">
        <v>11</v>
      </c>
      <c r="F700" s="52">
        <v>1</v>
      </c>
      <c r="G700" s="52">
        <v>921</v>
      </c>
      <c r="H700" s="52"/>
      <c r="I700" s="52" t="s">
        <v>359</v>
      </c>
      <c r="J700" s="53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>
        <f>AH701</f>
        <v>180000</v>
      </c>
      <c r="AI700" s="23"/>
      <c r="AJ700" s="23"/>
      <c r="AK700" s="23"/>
      <c r="AL700" s="23"/>
      <c r="AM700" s="23"/>
      <c r="AN700" s="23"/>
      <c r="AO700" s="23"/>
      <c r="AP700" s="23"/>
    </row>
    <row r="701" spans="1:42" s="3" customFormat="1" ht="38.25">
      <c r="A701" s="9"/>
      <c r="B701" s="63" t="s">
        <v>66</v>
      </c>
      <c r="C701" s="49" t="s">
        <v>71</v>
      </c>
      <c r="D701" s="49">
        <v>3</v>
      </c>
      <c r="E701" s="49">
        <v>11</v>
      </c>
      <c r="F701" s="49">
        <v>1</v>
      </c>
      <c r="G701" s="49">
        <v>921</v>
      </c>
      <c r="H701" s="49"/>
      <c r="I701" s="49" t="s">
        <v>359</v>
      </c>
      <c r="J701" s="64" t="s">
        <v>21</v>
      </c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>
        <f>AH702</f>
        <v>180000</v>
      </c>
      <c r="AI701" s="23"/>
      <c r="AJ701" s="23"/>
      <c r="AK701" s="23"/>
      <c r="AL701" s="23"/>
      <c r="AM701" s="23"/>
      <c r="AN701" s="23"/>
      <c r="AO701" s="23"/>
      <c r="AP701" s="23"/>
    </row>
    <row r="702" spans="1:42" s="3" customFormat="1" ht="12.75">
      <c r="A702" s="9"/>
      <c r="B702" s="63" t="s">
        <v>49</v>
      </c>
      <c r="C702" s="49" t="s">
        <v>71</v>
      </c>
      <c r="D702" s="49">
        <v>3</v>
      </c>
      <c r="E702" s="49">
        <v>11</v>
      </c>
      <c r="F702" s="49">
        <v>1</v>
      </c>
      <c r="G702" s="49">
        <v>921</v>
      </c>
      <c r="H702" s="49"/>
      <c r="I702" s="49" t="s">
        <v>359</v>
      </c>
      <c r="J702" s="64">
        <v>610</v>
      </c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>
        <f>AH703</f>
        <v>180000</v>
      </c>
      <c r="AI702" s="23"/>
      <c r="AJ702" s="23"/>
      <c r="AK702" s="23"/>
      <c r="AL702" s="23"/>
      <c r="AM702" s="23"/>
      <c r="AN702" s="23"/>
      <c r="AO702" s="23"/>
      <c r="AP702" s="23"/>
    </row>
    <row r="703" spans="1:42" s="3" customFormat="1" ht="25.5">
      <c r="A703" s="9"/>
      <c r="B703" s="63" t="s">
        <v>81</v>
      </c>
      <c r="C703" s="49" t="s">
        <v>71</v>
      </c>
      <c r="D703" s="49">
        <v>3</v>
      </c>
      <c r="E703" s="49">
        <v>11</v>
      </c>
      <c r="F703" s="49">
        <v>1</v>
      </c>
      <c r="G703" s="49">
        <v>921</v>
      </c>
      <c r="H703" s="49"/>
      <c r="I703" s="49" t="s">
        <v>359</v>
      </c>
      <c r="J703" s="64">
        <v>612</v>
      </c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>
        <v>180000</v>
      </c>
      <c r="AC703" s="23"/>
      <c r="AD703" s="23"/>
      <c r="AE703" s="23"/>
      <c r="AF703" s="23"/>
      <c r="AG703" s="23"/>
      <c r="AH703" s="23">
        <f>AB703</f>
        <v>180000</v>
      </c>
      <c r="AI703" s="23"/>
      <c r="AJ703" s="23"/>
      <c r="AK703" s="23"/>
      <c r="AL703" s="23"/>
      <c r="AM703" s="23"/>
      <c r="AN703" s="23"/>
      <c r="AO703" s="23"/>
      <c r="AP703" s="23"/>
    </row>
    <row r="704" spans="1:42" ht="70.5" customHeight="1">
      <c r="A704" s="6" t="s">
        <v>94</v>
      </c>
      <c r="B704" s="51" t="s">
        <v>94</v>
      </c>
      <c r="C704" s="52" t="s">
        <v>72</v>
      </c>
      <c r="D704" s="52"/>
      <c r="E704" s="52"/>
      <c r="F704" s="52"/>
      <c r="G704" s="52"/>
      <c r="H704" s="52"/>
      <c r="I704" s="52"/>
      <c r="J704" s="53"/>
      <c r="K704" s="24">
        <f>K706</f>
        <v>17676707.08</v>
      </c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>
        <f>AH706</f>
        <v>14749640.14</v>
      </c>
      <c r="AI704" s="24"/>
      <c r="AJ704" s="24"/>
      <c r="AK704" s="24"/>
      <c r="AL704" s="24"/>
      <c r="AM704" s="24">
        <f>AM706</f>
        <v>14749640.14</v>
      </c>
      <c r="AN704" s="24"/>
      <c r="AO704" s="24"/>
      <c r="AP704" s="24">
        <f>AP706</f>
        <v>14749640.14</v>
      </c>
    </row>
    <row r="705" spans="1:42" ht="99.75" customHeight="1">
      <c r="A705" s="6" t="s">
        <v>179</v>
      </c>
      <c r="B705" s="51" t="s">
        <v>179</v>
      </c>
      <c r="C705" s="52" t="s">
        <v>72</v>
      </c>
      <c r="D705" s="52">
        <v>0</v>
      </c>
      <c r="E705" s="52">
        <v>11</v>
      </c>
      <c r="F705" s="52"/>
      <c r="G705" s="52"/>
      <c r="H705" s="52"/>
      <c r="I705" s="52"/>
      <c r="J705" s="53"/>
      <c r="K705" s="24">
        <f>K706</f>
        <v>17676707.08</v>
      </c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>
        <f>AH706</f>
        <v>14749640.14</v>
      </c>
      <c r="AI705" s="24"/>
      <c r="AJ705" s="24"/>
      <c r="AK705" s="24"/>
      <c r="AL705" s="24"/>
      <c r="AM705" s="24">
        <f>AM706</f>
        <v>14749640.14</v>
      </c>
      <c r="AN705" s="24"/>
      <c r="AO705" s="24"/>
      <c r="AP705" s="24">
        <f>AP706</f>
        <v>14749640.14</v>
      </c>
    </row>
    <row r="706" spans="1:42" ht="33.75" customHeight="1">
      <c r="A706" s="11" t="s">
        <v>54</v>
      </c>
      <c r="B706" s="72" t="s">
        <v>54</v>
      </c>
      <c r="C706" s="52" t="s">
        <v>72</v>
      </c>
      <c r="D706" s="52">
        <v>0</v>
      </c>
      <c r="E706" s="52">
        <v>11</v>
      </c>
      <c r="F706" s="52">
        <v>1</v>
      </c>
      <c r="G706" s="52">
        <v>961</v>
      </c>
      <c r="H706" s="52"/>
      <c r="I706" s="52"/>
      <c r="J706" s="57"/>
      <c r="K706" s="24">
        <f>K707+K728+K719</f>
        <v>17676707.08</v>
      </c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24">
        <f>AH707+AH728+AH719+AH724+AH731</f>
        <v>14749640.14</v>
      </c>
      <c r="AI706" s="24"/>
      <c r="AJ706" s="24"/>
      <c r="AK706" s="24"/>
      <c r="AL706" s="24"/>
      <c r="AM706" s="24">
        <f>AM707+AM728+AM719+AM724+AM731</f>
        <v>14749640.14</v>
      </c>
      <c r="AN706" s="24"/>
      <c r="AO706" s="24"/>
      <c r="AP706" s="24">
        <f>AP707+AP728+AP719+AP724+AP731</f>
        <v>14749640.14</v>
      </c>
    </row>
    <row r="707" spans="1:42" ht="45.75" customHeight="1">
      <c r="A707" s="11" t="s">
        <v>65</v>
      </c>
      <c r="B707" s="59" t="s">
        <v>58</v>
      </c>
      <c r="C707" s="52" t="s">
        <v>72</v>
      </c>
      <c r="D707" s="52">
        <v>0</v>
      </c>
      <c r="E707" s="52">
        <v>11</v>
      </c>
      <c r="F707" s="52">
        <v>1</v>
      </c>
      <c r="G707" s="52">
        <v>961</v>
      </c>
      <c r="H707" s="79">
        <v>10040</v>
      </c>
      <c r="I707" s="79">
        <v>80040</v>
      </c>
      <c r="J707" s="57" t="s">
        <v>0</v>
      </c>
      <c r="K707" s="24">
        <f>K708+K713+K716</f>
        <v>6300707.08</v>
      </c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24">
        <f>AH708+AH713+AH716</f>
        <v>6598910.140000001</v>
      </c>
      <c r="AI707" s="24"/>
      <c r="AJ707" s="24"/>
      <c r="AK707" s="24"/>
      <c r="AL707" s="24"/>
      <c r="AM707" s="24">
        <f>AM708+AM713+AM716</f>
        <v>6598910.140000001</v>
      </c>
      <c r="AN707" s="24"/>
      <c r="AO707" s="24"/>
      <c r="AP707" s="24">
        <f>AP708+AP713+AP716</f>
        <v>6598910.140000001</v>
      </c>
    </row>
    <row r="708" spans="1:42" ht="90.75" customHeight="1">
      <c r="A708" s="5" t="s">
        <v>8</v>
      </c>
      <c r="B708" s="63" t="s">
        <v>8</v>
      </c>
      <c r="C708" s="49" t="s">
        <v>72</v>
      </c>
      <c r="D708" s="49">
        <v>0</v>
      </c>
      <c r="E708" s="49">
        <v>11</v>
      </c>
      <c r="F708" s="49">
        <v>1</v>
      </c>
      <c r="G708" s="49">
        <v>961</v>
      </c>
      <c r="H708" s="80">
        <v>10040</v>
      </c>
      <c r="I708" s="80">
        <v>80040</v>
      </c>
      <c r="J708" s="64" t="s">
        <v>9</v>
      </c>
      <c r="K708" s="23">
        <f>K709</f>
        <v>5768442.01</v>
      </c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>
        <f>AH709</f>
        <v>6043597.07</v>
      </c>
      <c r="AI708" s="23"/>
      <c r="AJ708" s="23"/>
      <c r="AK708" s="23"/>
      <c r="AL708" s="23"/>
      <c r="AM708" s="23">
        <f>AM709</f>
        <v>6043597.07</v>
      </c>
      <c r="AN708" s="23"/>
      <c r="AO708" s="23"/>
      <c r="AP708" s="23">
        <f>AP709</f>
        <v>6043597.07</v>
      </c>
    </row>
    <row r="709" spans="1:42" ht="38.25">
      <c r="A709" s="5" t="s">
        <v>10</v>
      </c>
      <c r="B709" s="63" t="s">
        <v>10</v>
      </c>
      <c r="C709" s="49" t="s">
        <v>72</v>
      </c>
      <c r="D709" s="49">
        <v>0</v>
      </c>
      <c r="E709" s="49">
        <v>11</v>
      </c>
      <c r="F709" s="49">
        <v>1</v>
      </c>
      <c r="G709" s="49">
        <v>961</v>
      </c>
      <c r="H709" s="80">
        <v>10040</v>
      </c>
      <c r="I709" s="80">
        <v>80040</v>
      </c>
      <c r="J709" s="64" t="s">
        <v>11</v>
      </c>
      <c r="K709" s="23">
        <f>K710+K711+K712</f>
        <v>5768442.01</v>
      </c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>
        <f>AH710+AH711+AH712</f>
        <v>6043597.07</v>
      </c>
      <c r="AI709" s="23"/>
      <c r="AJ709" s="23"/>
      <c r="AK709" s="23"/>
      <c r="AL709" s="23"/>
      <c r="AM709" s="23">
        <f>AM710+AM711+AM712</f>
        <v>6043597.07</v>
      </c>
      <c r="AN709" s="23"/>
      <c r="AO709" s="23"/>
      <c r="AP709" s="23">
        <f>AP710+AP711+AP712</f>
        <v>6043597.07</v>
      </c>
    </row>
    <row r="710" spans="1:42" s="3" customFormat="1" ht="25.5">
      <c r="A710" s="5" t="s">
        <v>164</v>
      </c>
      <c r="B710" s="63" t="s">
        <v>164</v>
      </c>
      <c r="C710" s="49" t="s">
        <v>72</v>
      </c>
      <c r="D710" s="49">
        <v>0</v>
      </c>
      <c r="E710" s="49">
        <v>11</v>
      </c>
      <c r="F710" s="49">
        <v>1</v>
      </c>
      <c r="G710" s="49">
        <v>961</v>
      </c>
      <c r="H710" s="80">
        <v>10040</v>
      </c>
      <c r="I710" s="80">
        <v>80040</v>
      </c>
      <c r="J710" s="64">
        <v>121</v>
      </c>
      <c r="K710" s="23">
        <v>4229986.18</v>
      </c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>
        <v>4441713.57</v>
      </c>
      <c r="AI710" s="23"/>
      <c r="AJ710" s="23"/>
      <c r="AK710" s="23"/>
      <c r="AL710" s="23"/>
      <c r="AM710" s="23">
        <v>4441713.57</v>
      </c>
      <c r="AN710" s="23"/>
      <c r="AO710" s="23"/>
      <c r="AP710" s="23">
        <v>4441713.57</v>
      </c>
    </row>
    <row r="711" spans="1:42" ht="51">
      <c r="A711" s="5" t="s">
        <v>57</v>
      </c>
      <c r="B711" s="63" t="s">
        <v>57</v>
      </c>
      <c r="C711" s="49" t="s">
        <v>72</v>
      </c>
      <c r="D711" s="49">
        <v>0</v>
      </c>
      <c r="E711" s="49">
        <v>11</v>
      </c>
      <c r="F711" s="49">
        <v>1</v>
      </c>
      <c r="G711" s="49">
        <v>961</v>
      </c>
      <c r="H711" s="80">
        <v>10040</v>
      </c>
      <c r="I711" s="80">
        <v>80040</v>
      </c>
      <c r="J711" s="64">
        <v>122</v>
      </c>
      <c r="K711" s="23">
        <v>200600</v>
      </c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>
        <v>200086</v>
      </c>
      <c r="AI711" s="23"/>
      <c r="AJ711" s="23"/>
      <c r="AK711" s="23"/>
      <c r="AL711" s="23"/>
      <c r="AM711" s="23">
        <v>200086</v>
      </c>
      <c r="AN711" s="23"/>
      <c r="AO711" s="23"/>
      <c r="AP711" s="23">
        <v>200086</v>
      </c>
    </row>
    <row r="712" spans="1:42" ht="63.75">
      <c r="A712" s="5" t="s">
        <v>132</v>
      </c>
      <c r="B712" s="63" t="s">
        <v>132</v>
      </c>
      <c r="C712" s="49" t="s">
        <v>72</v>
      </c>
      <c r="D712" s="49">
        <v>0</v>
      </c>
      <c r="E712" s="49">
        <v>11</v>
      </c>
      <c r="F712" s="49">
        <v>1</v>
      </c>
      <c r="G712" s="49">
        <v>961</v>
      </c>
      <c r="H712" s="80">
        <v>10040</v>
      </c>
      <c r="I712" s="80">
        <v>80040</v>
      </c>
      <c r="J712" s="64">
        <v>129</v>
      </c>
      <c r="K712" s="23">
        <v>1337855.83</v>
      </c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>
        <v>1401797.5</v>
      </c>
      <c r="AI712" s="23"/>
      <c r="AJ712" s="23"/>
      <c r="AK712" s="23"/>
      <c r="AL712" s="23"/>
      <c r="AM712" s="23">
        <v>1401797.5</v>
      </c>
      <c r="AN712" s="23"/>
      <c r="AO712" s="23"/>
      <c r="AP712" s="23">
        <v>1401797.5</v>
      </c>
    </row>
    <row r="713" spans="1:42" ht="38.25">
      <c r="A713" s="5" t="s">
        <v>133</v>
      </c>
      <c r="B713" s="63" t="s">
        <v>133</v>
      </c>
      <c r="C713" s="49" t="s">
        <v>72</v>
      </c>
      <c r="D713" s="49">
        <v>0</v>
      </c>
      <c r="E713" s="49">
        <v>11</v>
      </c>
      <c r="F713" s="49">
        <v>1</v>
      </c>
      <c r="G713" s="49">
        <v>961</v>
      </c>
      <c r="H713" s="80">
        <v>10040</v>
      </c>
      <c r="I713" s="80">
        <v>80040</v>
      </c>
      <c r="J713" s="64" t="s">
        <v>12</v>
      </c>
      <c r="K713" s="23">
        <f>K714</f>
        <v>525600.07</v>
      </c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>
        <f>AH714</f>
        <v>555313.07</v>
      </c>
      <c r="AI713" s="23"/>
      <c r="AJ713" s="23"/>
      <c r="AK713" s="23"/>
      <c r="AL713" s="23"/>
      <c r="AM713" s="23">
        <f>AM714</f>
        <v>555313.07</v>
      </c>
      <c r="AN713" s="23"/>
      <c r="AO713" s="23"/>
      <c r="AP713" s="23">
        <f>AP714</f>
        <v>555313.07</v>
      </c>
    </row>
    <row r="714" spans="1:42" ht="38.25">
      <c r="A714" s="5" t="s">
        <v>13</v>
      </c>
      <c r="B714" s="63" t="s">
        <v>13</v>
      </c>
      <c r="C714" s="49" t="s">
        <v>72</v>
      </c>
      <c r="D714" s="49">
        <v>0</v>
      </c>
      <c r="E714" s="49">
        <v>11</v>
      </c>
      <c r="F714" s="49">
        <v>1</v>
      </c>
      <c r="G714" s="49">
        <v>961</v>
      </c>
      <c r="H714" s="80">
        <v>10040</v>
      </c>
      <c r="I714" s="80">
        <v>80040</v>
      </c>
      <c r="J714" s="64" t="s">
        <v>14</v>
      </c>
      <c r="K714" s="23">
        <f>K715</f>
        <v>525600.07</v>
      </c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>
        <f>AH715</f>
        <v>555313.07</v>
      </c>
      <c r="AI714" s="23"/>
      <c r="AJ714" s="23"/>
      <c r="AK714" s="23"/>
      <c r="AL714" s="23"/>
      <c r="AM714" s="23">
        <f>AM715</f>
        <v>555313.07</v>
      </c>
      <c r="AN714" s="23"/>
      <c r="AO714" s="23"/>
      <c r="AP714" s="23">
        <f>AP715</f>
        <v>555313.07</v>
      </c>
    </row>
    <row r="715" spans="1:42" ht="38.25">
      <c r="A715" s="9" t="s">
        <v>134</v>
      </c>
      <c r="B715" s="63" t="s">
        <v>134</v>
      </c>
      <c r="C715" s="49" t="s">
        <v>72</v>
      </c>
      <c r="D715" s="49">
        <v>0</v>
      </c>
      <c r="E715" s="49">
        <v>11</v>
      </c>
      <c r="F715" s="49">
        <v>1</v>
      </c>
      <c r="G715" s="49">
        <v>961</v>
      </c>
      <c r="H715" s="80">
        <v>10040</v>
      </c>
      <c r="I715" s="80">
        <v>80040</v>
      </c>
      <c r="J715" s="64">
        <v>244</v>
      </c>
      <c r="K715" s="23">
        <v>525600.07</v>
      </c>
      <c r="L715" s="23"/>
      <c r="M715" s="23"/>
      <c r="N715" s="23"/>
      <c r="O715" s="23"/>
      <c r="P715" s="23"/>
      <c r="Q715" s="23"/>
      <c r="R715" s="23"/>
      <c r="S715" s="23"/>
      <c r="T715" s="23">
        <v>28614</v>
      </c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>
        <v>555313.07</v>
      </c>
      <c r="AI715" s="23"/>
      <c r="AJ715" s="23"/>
      <c r="AK715" s="23"/>
      <c r="AL715" s="23"/>
      <c r="AM715" s="23">
        <v>555313.07</v>
      </c>
      <c r="AN715" s="23"/>
      <c r="AO715" s="23"/>
      <c r="AP715" s="23">
        <v>555313.07</v>
      </c>
    </row>
    <row r="716" spans="1:42" ht="12.75" hidden="1">
      <c r="A716" s="5" t="s">
        <v>15</v>
      </c>
      <c r="B716" s="63" t="s">
        <v>15</v>
      </c>
      <c r="C716" s="49" t="s">
        <v>72</v>
      </c>
      <c r="D716" s="49">
        <v>0</v>
      </c>
      <c r="E716" s="49">
        <v>11</v>
      </c>
      <c r="F716" s="49">
        <v>1</v>
      </c>
      <c r="G716" s="49">
        <v>961</v>
      </c>
      <c r="H716" s="80">
        <v>10040</v>
      </c>
      <c r="I716" s="80">
        <v>80040</v>
      </c>
      <c r="J716" s="64" t="s">
        <v>16</v>
      </c>
      <c r="K716" s="23">
        <f>K717</f>
        <v>6665</v>
      </c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>
        <f>AH717</f>
        <v>0</v>
      </c>
      <c r="AI716" s="23"/>
      <c r="AJ716" s="23"/>
      <c r="AK716" s="23"/>
      <c r="AL716" s="23"/>
      <c r="AM716" s="23">
        <f>AM717</f>
        <v>0</v>
      </c>
      <c r="AN716" s="23"/>
      <c r="AO716" s="23"/>
      <c r="AP716" s="23">
        <f>AP717</f>
        <v>0</v>
      </c>
    </row>
    <row r="717" spans="1:42" ht="12.75" hidden="1">
      <c r="A717" s="5" t="s">
        <v>42</v>
      </c>
      <c r="B717" s="63" t="s">
        <v>42</v>
      </c>
      <c r="C717" s="49" t="s">
        <v>72</v>
      </c>
      <c r="D717" s="49">
        <v>0</v>
      </c>
      <c r="E717" s="49">
        <v>11</v>
      </c>
      <c r="F717" s="49">
        <v>1</v>
      </c>
      <c r="G717" s="49">
        <v>961</v>
      </c>
      <c r="H717" s="80">
        <v>10040</v>
      </c>
      <c r="I717" s="80">
        <v>80040</v>
      </c>
      <c r="J717" s="64">
        <v>850</v>
      </c>
      <c r="K717" s="23">
        <f>K718</f>
        <v>6665</v>
      </c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>
        <f>AH718+AH723</f>
        <v>0</v>
      </c>
      <c r="AI717" s="23"/>
      <c r="AJ717" s="23"/>
      <c r="AK717" s="23"/>
      <c r="AL717" s="23"/>
      <c r="AM717" s="23">
        <f>AM718+AM723</f>
        <v>0</v>
      </c>
      <c r="AN717" s="23"/>
      <c r="AO717" s="23"/>
      <c r="AP717" s="23">
        <f>AP718+AP723</f>
        <v>0</v>
      </c>
    </row>
    <row r="718" spans="1:42" ht="12.75" hidden="1">
      <c r="A718" s="5" t="s">
        <v>137</v>
      </c>
      <c r="B718" s="63" t="s">
        <v>137</v>
      </c>
      <c r="C718" s="49" t="s">
        <v>72</v>
      </c>
      <c r="D718" s="49">
        <v>0</v>
      </c>
      <c r="E718" s="49">
        <v>11</v>
      </c>
      <c r="F718" s="49">
        <v>1</v>
      </c>
      <c r="G718" s="49">
        <v>961</v>
      </c>
      <c r="H718" s="80">
        <v>10040</v>
      </c>
      <c r="I718" s="80">
        <v>80040</v>
      </c>
      <c r="J718" s="64" t="s">
        <v>20</v>
      </c>
      <c r="K718" s="23">
        <v>6665</v>
      </c>
      <c r="L718" s="23"/>
      <c r="M718" s="23"/>
      <c r="N718" s="23">
        <v>-6080</v>
      </c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>
        <v>0</v>
      </c>
      <c r="AI718" s="23"/>
      <c r="AJ718" s="23"/>
      <c r="AK718" s="23"/>
      <c r="AL718" s="23"/>
      <c r="AM718" s="23">
        <v>0</v>
      </c>
      <c r="AN718" s="23"/>
      <c r="AO718" s="23"/>
      <c r="AP718" s="23">
        <v>0</v>
      </c>
    </row>
    <row r="719" spans="1:42" s="92" customFormat="1" ht="12.75" hidden="1">
      <c r="A719" s="51" t="s">
        <v>56</v>
      </c>
      <c r="B719" s="51" t="s">
        <v>56</v>
      </c>
      <c r="C719" s="52" t="s">
        <v>72</v>
      </c>
      <c r="D719" s="52">
        <v>0</v>
      </c>
      <c r="E719" s="52">
        <v>11</v>
      </c>
      <c r="F719" s="52"/>
      <c r="G719" s="52">
        <v>961</v>
      </c>
      <c r="H719" s="79">
        <v>10140</v>
      </c>
      <c r="I719" s="79">
        <v>10140</v>
      </c>
      <c r="J719" s="53"/>
      <c r="K719" s="24">
        <f>K720</f>
        <v>0</v>
      </c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>
        <f>AH720</f>
        <v>0</v>
      </c>
      <c r="AI719" s="24"/>
      <c r="AJ719" s="24"/>
      <c r="AK719" s="24"/>
      <c r="AL719" s="24"/>
      <c r="AM719" s="24">
        <f aca="true" t="shared" si="64" ref="AM719:AP721">AM720</f>
        <v>0</v>
      </c>
      <c r="AN719" s="24"/>
      <c r="AO719" s="24"/>
      <c r="AP719" s="24">
        <f t="shared" si="64"/>
        <v>0</v>
      </c>
    </row>
    <row r="720" spans="1:42" s="92" customFormat="1" ht="13.5" customHeight="1" hidden="1">
      <c r="A720" s="63" t="s">
        <v>56</v>
      </c>
      <c r="B720" s="63" t="s">
        <v>56</v>
      </c>
      <c r="C720" s="49" t="s">
        <v>72</v>
      </c>
      <c r="D720" s="49">
        <v>0</v>
      </c>
      <c r="E720" s="49">
        <v>11</v>
      </c>
      <c r="F720" s="49"/>
      <c r="G720" s="49">
        <v>961</v>
      </c>
      <c r="H720" s="80">
        <v>10140</v>
      </c>
      <c r="I720" s="80">
        <v>10140</v>
      </c>
      <c r="J720" s="64">
        <v>900</v>
      </c>
      <c r="K720" s="23">
        <f>K721</f>
        <v>0</v>
      </c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>
        <f>AH721</f>
        <v>0</v>
      </c>
      <c r="AI720" s="23"/>
      <c r="AJ720" s="23"/>
      <c r="AK720" s="23"/>
      <c r="AL720" s="23"/>
      <c r="AM720" s="23">
        <f t="shared" si="64"/>
        <v>0</v>
      </c>
      <c r="AN720" s="23"/>
      <c r="AO720" s="23"/>
      <c r="AP720" s="23">
        <f t="shared" si="64"/>
        <v>0</v>
      </c>
    </row>
    <row r="721" spans="1:42" s="92" customFormat="1" ht="12.75" hidden="1">
      <c r="A721" s="63" t="s">
        <v>56</v>
      </c>
      <c r="B721" s="63" t="s">
        <v>56</v>
      </c>
      <c r="C721" s="49" t="s">
        <v>72</v>
      </c>
      <c r="D721" s="49">
        <v>0</v>
      </c>
      <c r="E721" s="49">
        <v>11</v>
      </c>
      <c r="F721" s="49"/>
      <c r="G721" s="49">
        <v>961</v>
      </c>
      <c r="H721" s="80">
        <v>10140</v>
      </c>
      <c r="I721" s="80">
        <v>10140</v>
      </c>
      <c r="J721" s="64">
        <v>990</v>
      </c>
      <c r="K721" s="23">
        <f>K722</f>
        <v>0</v>
      </c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>
        <f>AH722</f>
        <v>0</v>
      </c>
      <c r="AI721" s="23"/>
      <c r="AJ721" s="23"/>
      <c r="AK721" s="23"/>
      <c r="AL721" s="23"/>
      <c r="AM721" s="23">
        <f t="shared" si="64"/>
        <v>0</v>
      </c>
      <c r="AN721" s="23"/>
      <c r="AO721" s="23"/>
      <c r="AP721" s="23">
        <f t="shared" si="64"/>
        <v>0</v>
      </c>
    </row>
    <row r="722" spans="1:42" s="91" customFormat="1" ht="12.75" hidden="1">
      <c r="A722" s="63" t="s">
        <v>56</v>
      </c>
      <c r="B722" s="63" t="s">
        <v>56</v>
      </c>
      <c r="C722" s="49" t="s">
        <v>72</v>
      </c>
      <c r="D722" s="49">
        <v>0</v>
      </c>
      <c r="E722" s="49">
        <v>11</v>
      </c>
      <c r="F722" s="49"/>
      <c r="G722" s="49">
        <v>961</v>
      </c>
      <c r="H722" s="80">
        <v>10140</v>
      </c>
      <c r="I722" s="80">
        <v>10140</v>
      </c>
      <c r="J722" s="64">
        <v>999</v>
      </c>
      <c r="K722" s="23">
        <v>0</v>
      </c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>
        <v>0</v>
      </c>
      <c r="AI722" s="23"/>
      <c r="AJ722" s="23"/>
      <c r="AK722" s="23"/>
      <c r="AL722" s="23"/>
      <c r="AM722" s="23">
        <v>0</v>
      </c>
      <c r="AN722" s="23"/>
      <c r="AO722" s="23"/>
      <c r="AP722" s="23">
        <v>0</v>
      </c>
    </row>
    <row r="723" spans="1:42" s="91" customFormat="1" ht="12.75" hidden="1">
      <c r="A723" s="6" t="s">
        <v>215</v>
      </c>
      <c r="B723" s="51" t="s">
        <v>215</v>
      </c>
      <c r="C723" s="52" t="s">
        <v>72</v>
      </c>
      <c r="D723" s="52">
        <v>0</v>
      </c>
      <c r="E723" s="52">
        <v>11</v>
      </c>
      <c r="F723" s="52">
        <v>1</v>
      </c>
      <c r="G723" s="52">
        <v>961</v>
      </c>
      <c r="H723" s="79">
        <v>10040</v>
      </c>
      <c r="I723" s="79">
        <v>10040</v>
      </c>
      <c r="J723" s="53">
        <v>853</v>
      </c>
      <c r="K723" s="24"/>
      <c r="L723" s="24"/>
      <c r="M723" s="24"/>
      <c r="N723" s="24">
        <v>6080</v>
      </c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>
        <v>0</v>
      </c>
      <c r="AI723" s="24"/>
      <c r="AJ723" s="24"/>
      <c r="AK723" s="24"/>
      <c r="AL723" s="24"/>
      <c r="AM723" s="24"/>
      <c r="AN723" s="24"/>
      <c r="AO723" s="24"/>
      <c r="AP723" s="24"/>
    </row>
    <row r="724" spans="1:42" s="91" customFormat="1" ht="38.25" hidden="1">
      <c r="A724" s="6" t="s">
        <v>228</v>
      </c>
      <c r="B724" s="59" t="s">
        <v>228</v>
      </c>
      <c r="C724" s="52" t="s">
        <v>72</v>
      </c>
      <c r="D724" s="52">
        <v>0</v>
      </c>
      <c r="E724" s="52">
        <v>11</v>
      </c>
      <c r="F724" s="52">
        <v>1</v>
      </c>
      <c r="G724" s="52">
        <v>961</v>
      </c>
      <c r="H724" s="52">
        <v>10042</v>
      </c>
      <c r="I724" s="52">
        <v>80070</v>
      </c>
      <c r="J724" s="57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4">
        <f>AH725</f>
        <v>0</v>
      </c>
      <c r="AI724" s="24"/>
      <c r="AJ724" s="24"/>
      <c r="AK724" s="24"/>
      <c r="AL724" s="24"/>
      <c r="AM724" s="23"/>
      <c r="AN724" s="23"/>
      <c r="AO724" s="23"/>
      <c r="AP724" s="23"/>
    </row>
    <row r="725" spans="1:42" s="91" customFormat="1" ht="38.25" hidden="1">
      <c r="A725" s="5" t="s">
        <v>133</v>
      </c>
      <c r="B725" s="63" t="s">
        <v>133</v>
      </c>
      <c r="C725" s="49" t="s">
        <v>72</v>
      </c>
      <c r="D725" s="49">
        <v>0</v>
      </c>
      <c r="E725" s="49">
        <v>11</v>
      </c>
      <c r="F725" s="49">
        <v>1</v>
      </c>
      <c r="G725" s="49">
        <v>961</v>
      </c>
      <c r="H725" s="49">
        <v>10042</v>
      </c>
      <c r="I725" s="49">
        <v>80070</v>
      </c>
      <c r="J725" s="64" t="s">
        <v>12</v>
      </c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>
        <f>AH726</f>
        <v>0</v>
      </c>
      <c r="AI725" s="23"/>
      <c r="AJ725" s="23"/>
      <c r="AK725" s="23"/>
      <c r="AL725" s="23"/>
      <c r="AM725" s="23"/>
      <c r="AN725" s="23"/>
      <c r="AO725" s="23"/>
      <c r="AP725" s="23"/>
    </row>
    <row r="726" spans="1:42" s="91" customFormat="1" ht="38.25" hidden="1">
      <c r="A726" s="5" t="s">
        <v>13</v>
      </c>
      <c r="B726" s="63" t="s">
        <v>13</v>
      </c>
      <c r="C726" s="49" t="s">
        <v>72</v>
      </c>
      <c r="D726" s="49">
        <v>0</v>
      </c>
      <c r="E726" s="49">
        <v>11</v>
      </c>
      <c r="F726" s="49">
        <v>1</v>
      </c>
      <c r="G726" s="49">
        <v>961</v>
      </c>
      <c r="H726" s="49">
        <v>10042</v>
      </c>
      <c r="I726" s="49">
        <v>80070</v>
      </c>
      <c r="J726" s="64" t="s">
        <v>14</v>
      </c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>
        <f>AH727</f>
        <v>0</v>
      </c>
      <c r="AI726" s="23"/>
      <c r="AJ726" s="23"/>
      <c r="AK726" s="23"/>
      <c r="AL726" s="23"/>
      <c r="AM726" s="23"/>
      <c r="AN726" s="23"/>
      <c r="AO726" s="23"/>
      <c r="AP726" s="23"/>
    </row>
    <row r="727" spans="1:42" s="91" customFormat="1" ht="38.25" hidden="1">
      <c r="A727" s="9" t="s">
        <v>134</v>
      </c>
      <c r="B727" s="63" t="s">
        <v>134</v>
      </c>
      <c r="C727" s="49" t="s">
        <v>72</v>
      </c>
      <c r="D727" s="49">
        <v>0</v>
      </c>
      <c r="E727" s="49">
        <v>11</v>
      </c>
      <c r="F727" s="49">
        <v>1</v>
      </c>
      <c r="G727" s="49">
        <v>961</v>
      </c>
      <c r="H727" s="49">
        <v>10042</v>
      </c>
      <c r="I727" s="49">
        <v>80070</v>
      </c>
      <c r="J727" s="64">
        <v>244</v>
      </c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>
        <v>229537.79</v>
      </c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>
        <v>0</v>
      </c>
      <c r="AI727" s="23"/>
      <c r="AJ727" s="23"/>
      <c r="AK727" s="23"/>
      <c r="AL727" s="23"/>
      <c r="AM727" s="23"/>
      <c r="AN727" s="23"/>
      <c r="AO727" s="23"/>
      <c r="AP727" s="23"/>
    </row>
    <row r="728" spans="1:42" ht="19.5" customHeight="1">
      <c r="A728" s="14" t="s">
        <v>74</v>
      </c>
      <c r="B728" s="59" t="s">
        <v>55</v>
      </c>
      <c r="C728" s="52" t="s">
        <v>72</v>
      </c>
      <c r="D728" s="52">
        <v>0</v>
      </c>
      <c r="E728" s="52">
        <v>11</v>
      </c>
      <c r="F728" s="52">
        <v>1</v>
      </c>
      <c r="G728" s="52">
        <v>961</v>
      </c>
      <c r="H728" s="52">
        <v>14000</v>
      </c>
      <c r="I728" s="52">
        <v>83000</v>
      </c>
      <c r="J728" s="57" t="s">
        <v>0</v>
      </c>
      <c r="K728" s="24">
        <f>K729</f>
        <v>11376000</v>
      </c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24">
        <f>AH729</f>
        <v>8144650</v>
      </c>
      <c r="AI728" s="24"/>
      <c r="AJ728" s="24"/>
      <c r="AK728" s="24"/>
      <c r="AL728" s="24"/>
      <c r="AM728" s="24">
        <f>AM729</f>
        <v>8144650</v>
      </c>
      <c r="AN728" s="24"/>
      <c r="AO728" s="24"/>
      <c r="AP728" s="24">
        <f>AP729</f>
        <v>8144650</v>
      </c>
    </row>
    <row r="729" spans="1:42" ht="25.5">
      <c r="A729" s="5" t="s">
        <v>35</v>
      </c>
      <c r="B729" s="63" t="s">
        <v>35</v>
      </c>
      <c r="C729" s="49" t="s">
        <v>72</v>
      </c>
      <c r="D729" s="49">
        <v>0</v>
      </c>
      <c r="E729" s="49">
        <v>11</v>
      </c>
      <c r="F729" s="49">
        <v>1</v>
      </c>
      <c r="G729" s="49">
        <v>961</v>
      </c>
      <c r="H729" s="49">
        <v>14000</v>
      </c>
      <c r="I729" s="49">
        <v>83000</v>
      </c>
      <c r="J729" s="64" t="s">
        <v>36</v>
      </c>
      <c r="K729" s="23">
        <f>K730</f>
        <v>11376000</v>
      </c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>
        <f>AH730</f>
        <v>8144650</v>
      </c>
      <c r="AI729" s="23"/>
      <c r="AJ729" s="23"/>
      <c r="AK729" s="23"/>
      <c r="AL729" s="23"/>
      <c r="AM729" s="23">
        <f>AM730</f>
        <v>8144650</v>
      </c>
      <c r="AN729" s="23"/>
      <c r="AO729" s="23"/>
      <c r="AP729" s="23">
        <f>AP730</f>
        <v>8144650</v>
      </c>
    </row>
    <row r="730" spans="1:42" ht="12.75">
      <c r="A730" s="5" t="s">
        <v>55</v>
      </c>
      <c r="B730" s="63" t="s">
        <v>55</v>
      </c>
      <c r="C730" s="49" t="s">
        <v>72</v>
      </c>
      <c r="D730" s="49">
        <v>0</v>
      </c>
      <c r="E730" s="49">
        <v>11</v>
      </c>
      <c r="F730" s="49">
        <v>1</v>
      </c>
      <c r="G730" s="49">
        <v>961</v>
      </c>
      <c r="H730" s="49">
        <v>14000</v>
      </c>
      <c r="I730" s="49">
        <v>83000</v>
      </c>
      <c r="J730" s="64">
        <v>730</v>
      </c>
      <c r="K730" s="23">
        <v>11376000</v>
      </c>
      <c r="L730" s="23"/>
      <c r="M730" s="23">
        <v>-1500000</v>
      </c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>
        <v>8144650</v>
      </c>
      <c r="AI730" s="23"/>
      <c r="AJ730" s="23"/>
      <c r="AK730" s="23"/>
      <c r="AL730" s="23"/>
      <c r="AM730" s="23">
        <v>8144650</v>
      </c>
      <c r="AN730" s="23"/>
      <c r="AO730" s="23"/>
      <c r="AP730" s="23">
        <v>8144650</v>
      </c>
    </row>
    <row r="731" spans="1:42" s="3" customFormat="1" ht="25.5">
      <c r="A731" s="6"/>
      <c r="B731" s="51" t="s">
        <v>321</v>
      </c>
      <c r="C731" s="52" t="s">
        <v>72</v>
      </c>
      <c r="D731" s="52">
        <v>0</v>
      </c>
      <c r="E731" s="52">
        <v>11</v>
      </c>
      <c r="F731" s="52">
        <v>1</v>
      </c>
      <c r="G731" s="52">
        <v>961</v>
      </c>
      <c r="H731" s="52"/>
      <c r="I731" s="52">
        <v>83360</v>
      </c>
      <c r="J731" s="53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>
        <f>AH732</f>
        <v>6080</v>
      </c>
      <c r="AI731" s="24"/>
      <c r="AJ731" s="24"/>
      <c r="AK731" s="24"/>
      <c r="AL731" s="24"/>
      <c r="AM731" s="24">
        <f>AM732</f>
        <v>6080</v>
      </c>
      <c r="AN731" s="24"/>
      <c r="AO731" s="24"/>
      <c r="AP731" s="24">
        <f>AP732</f>
        <v>6080</v>
      </c>
    </row>
    <row r="732" spans="1:42" ht="12.75">
      <c r="A732" s="5"/>
      <c r="B732" s="63" t="s">
        <v>15</v>
      </c>
      <c r="C732" s="49" t="s">
        <v>72</v>
      </c>
      <c r="D732" s="49">
        <v>0</v>
      </c>
      <c r="E732" s="49">
        <v>11</v>
      </c>
      <c r="F732" s="49">
        <v>1</v>
      </c>
      <c r="G732" s="49">
        <v>961</v>
      </c>
      <c r="H732" s="49"/>
      <c r="I732" s="49">
        <v>83360</v>
      </c>
      <c r="J732" s="64">
        <v>800</v>
      </c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>
        <f>AH733</f>
        <v>6080</v>
      </c>
      <c r="AI732" s="23"/>
      <c r="AJ732" s="23"/>
      <c r="AK732" s="23"/>
      <c r="AL732" s="23"/>
      <c r="AM732" s="23">
        <f>AM733</f>
        <v>6080</v>
      </c>
      <c r="AN732" s="23"/>
      <c r="AO732" s="23"/>
      <c r="AP732" s="23">
        <f>AP733</f>
        <v>6080</v>
      </c>
    </row>
    <row r="733" spans="1:42" ht="12.75">
      <c r="A733" s="5"/>
      <c r="B733" s="63" t="s">
        <v>42</v>
      </c>
      <c r="C733" s="49" t="s">
        <v>72</v>
      </c>
      <c r="D733" s="49">
        <v>0</v>
      </c>
      <c r="E733" s="49">
        <v>11</v>
      </c>
      <c r="F733" s="49">
        <v>1</v>
      </c>
      <c r="G733" s="49">
        <v>961</v>
      </c>
      <c r="H733" s="49"/>
      <c r="I733" s="49">
        <v>83360</v>
      </c>
      <c r="J733" s="64">
        <v>850</v>
      </c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>
        <f>AH734+AH735</f>
        <v>6080</v>
      </c>
      <c r="AI733" s="23"/>
      <c r="AJ733" s="23"/>
      <c r="AK733" s="23"/>
      <c r="AL733" s="23"/>
      <c r="AM733" s="23">
        <f>AM734+AM735</f>
        <v>6080</v>
      </c>
      <c r="AN733" s="23"/>
      <c r="AO733" s="23"/>
      <c r="AP733" s="23">
        <f>AP734+AP735</f>
        <v>6080</v>
      </c>
    </row>
    <row r="734" spans="1:42" ht="12.75" hidden="1">
      <c r="A734" s="5"/>
      <c r="B734" s="63" t="s">
        <v>137</v>
      </c>
      <c r="C734" s="49" t="s">
        <v>72</v>
      </c>
      <c r="D734" s="49">
        <v>0</v>
      </c>
      <c r="E734" s="49">
        <v>11</v>
      </c>
      <c r="F734" s="49">
        <v>1</v>
      </c>
      <c r="G734" s="49">
        <v>961</v>
      </c>
      <c r="H734" s="49"/>
      <c r="I734" s="49">
        <v>83360</v>
      </c>
      <c r="J734" s="64">
        <v>852</v>
      </c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>
        <v>0</v>
      </c>
      <c r="AI734" s="23"/>
      <c r="AJ734" s="23"/>
      <c r="AK734" s="23"/>
      <c r="AL734" s="23"/>
      <c r="AM734" s="23">
        <v>0</v>
      </c>
      <c r="AN734" s="23"/>
      <c r="AO734" s="23"/>
      <c r="AP734" s="23">
        <v>0</v>
      </c>
    </row>
    <row r="735" spans="1:42" ht="12.75">
      <c r="A735" s="5"/>
      <c r="B735" s="51" t="s">
        <v>215</v>
      </c>
      <c r="C735" s="49" t="s">
        <v>72</v>
      </c>
      <c r="D735" s="49">
        <v>0</v>
      </c>
      <c r="E735" s="49">
        <v>11</v>
      </c>
      <c r="F735" s="49">
        <v>1</v>
      </c>
      <c r="G735" s="49">
        <v>961</v>
      </c>
      <c r="H735" s="49"/>
      <c r="I735" s="49">
        <v>83360</v>
      </c>
      <c r="J735" s="64">
        <v>853</v>
      </c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>
        <v>6080</v>
      </c>
      <c r="AI735" s="23"/>
      <c r="AJ735" s="23"/>
      <c r="AK735" s="23"/>
      <c r="AL735" s="23"/>
      <c r="AM735" s="23">
        <v>6080</v>
      </c>
      <c r="AN735" s="23"/>
      <c r="AO735" s="23"/>
      <c r="AP735" s="23">
        <v>6080</v>
      </c>
    </row>
    <row r="736" spans="1:42" s="3" customFormat="1" ht="76.5" customHeight="1">
      <c r="A736" s="12" t="s">
        <v>197</v>
      </c>
      <c r="B736" s="73" t="s">
        <v>197</v>
      </c>
      <c r="C736" s="60" t="s">
        <v>127</v>
      </c>
      <c r="D736" s="52"/>
      <c r="E736" s="52"/>
      <c r="F736" s="52"/>
      <c r="G736" s="52"/>
      <c r="H736" s="52"/>
      <c r="I736" s="52"/>
      <c r="J736" s="53"/>
      <c r="K736" s="24">
        <f>K743+K773+K782</f>
        <v>17355329.65</v>
      </c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>
        <f>AH743+AH773+AH782+AH805+AH737</f>
        <v>80176150.32000001</v>
      </c>
      <c r="AI736" s="24"/>
      <c r="AJ736" s="24"/>
      <c r="AK736" s="24"/>
      <c r="AL736" s="24"/>
      <c r="AM736" s="24">
        <f>AM743+AM773+AM782+AM805</f>
        <v>22183523</v>
      </c>
      <c r="AN736" s="24"/>
      <c r="AO736" s="24"/>
      <c r="AP736" s="24">
        <f>AP743+AP773+AP782+AP805</f>
        <v>15892523</v>
      </c>
    </row>
    <row r="737" spans="1:42" s="3" customFormat="1" ht="66.75" customHeight="1">
      <c r="A737" s="12"/>
      <c r="B737" s="51" t="s">
        <v>366</v>
      </c>
      <c r="C737" s="60" t="s">
        <v>127</v>
      </c>
      <c r="D737" s="52">
        <v>0</v>
      </c>
      <c r="E737" s="52">
        <v>11</v>
      </c>
      <c r="F737" s="52"/>
      <c r="G737" s="52"/>
      <c r="H737" s="52"/>
      <c r="I737" s="52"/>
      <c r="J737" s="53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>
        <f>AH738</f>
        <v>27425304.77</v>
      </c>
      <c r="AI737" s="24"/>
      <c r="AJ737" s="24"/>
      <c r="AK737" s="24"/>
      <c r="AL737" s="24"/>
      <c r="AM737" s="24"/>
      <c r="AN737" s="24"/>
      <c r="AO737" s="24"/>
      <c r="AP737" s="24"/>
    </row>
    <row r="738" spans="1:42" s="3" customFormat="1" ht="45.75" customHeight="1">
      <c r="A738" s="12"/>
      <c r="B738" s="51" t="s">
        <v>41</v>
      </c>
      <c r="C738" s="60" t="s">
        <v>127</v>
      </c>
      <c r="D738" s="52">
        <v>0</v>
      </c>
      <c r="E738" s="52">
        <v>11</v>
      </c>
      <c r="F738" s="52">
        <v>1</v>
      </c>
      <c r="G738" s="52">
        <v>902</v>
      </c>
      <c r="H738" s="52"/>
      <c r="I738" s="52"/>
      <c r="J738" s="53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>
        <f>AH739</f>
        <v>27425304.77</v>
      </c>
      <c r="AI738" s="24"/>
      <c r="AJ738" s="24"/>
      <c r="AK738" s="24"/>
      <c r="AL738" s="24"/>
      <c r="AM738" s="24"/>
      <c r="AN738" s="24"/>
      <c r="AO738" s="24"/>
      <c r="AP738" s="24"/>
    </row>
    <row r="739" spans="1:42" s="3" customFormat="1" ht="60" customHeight="1">
      <c r="A739" s="12"/>
      <c r="B739" s="51" t="s">
        <v>366</v>
      </c>
      <c r="C739" s="60" t="s">
        <v>127</v>
      </c>
      <c r="D739" s="52">
        <v>0</v>
      </c>
      <c r="E739" s="52">
        <v>11</v>
      </c>
      <c r="F739" s="52"/>
      <c r="G739" s="52">
        <v>902</v>
      </c>
      <c r="H739" s="52" t="s">
        <v>212</v>
      </c>
      <c r="I739" s="52" t="s">
        <v>367</v>
      </c>
      <c r="J739" s="90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>
        <f>AH740</f>
        <v>27425304.77</v>
      </c>
      <c r="AI739" s="24"/>
      <c r="AJ739" s="24"/>
      <c r="AK739" s="24"/>
      <c r="AL739" s="24"/>
      <c r="AM739" s="24"/>
      <c r="AN739" s="24"/>
      <c r="AO739" s="24"/>
      <c r="AP739" s="24"/>
    </row>
    <row r="740" spans="1:42" s="3" customFormat="1" ht="42" customHeight="1">
      <c r="A740" s="12"/>
      <c r="B740" s="63" t="s">
        <v>133</v>
      </c>
      <c r="C740" s="48" t="s">
        <v>127</v>
      </c>
      <c r="D740" s="49">
        <v>0</v>
      </c>
      <c r="E740" s="49">
        <v>11</v>
      </c>
      <c r="F740" s="49"/>
      <c r="G740" s="49">
        <v>902</v>
      </c>
      <c r="H740" s="49" t="s">
        <v>212</v>
      </c>
      <c r="I740" s="49" t="s">
        <v>367</v>
      </c>
      <c r="J740" s="64">
        <v>200</v>
      </c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3">
        <f>AH741</f>
        <v>27425304.77</v>
      </c>
      <c r="AI740" s="24"/>
      <c r="AJ740" s="24"/>
      <c r="AK740" s="24"/>
      <c r="AL740" s="24"/>
      <c r="AM740" s="24"/>
      <c r="AN740" s="24"/>
      <c r="AO740" s="24"/>
      <c r="AP740" s="24"/>
    </row>
    <row r="741" spans="1:42" s="3" customFormat="1" ht="48.75" customHeight="1">
      <c r="A741" s="12"/>
      <c r="B741" s="63" t="s">
        <v>13</v>
      </c>
      <c r="C741" s="48" t="s">
        <v>127</v>
      </c>
      <c r="D741" s="49">
        <v>0</v>
      </c>
      <c r="E741" s="49">
        <v>11</v>
      </c>
      <c r="F741" s="49"/>
      <c r="G741" s="49">
        <v>902</v>
      </c>
      <c r="H741" s="49" t="s">
        <v>212</v>
      </c>
      <c r="I741" s="49" t="s">
        <v>367</v>
      </c>
      <c r="J741" s="64">
        <v>240</v>
      </c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3">
        <f>AH742</f>
        <v>27425304.77</v>
      </c>
      <c r="AI741" s="24"/>
      <c r="AJ741" s="24"/>
      <c r="AK741" s="24"/>
      <c r="AL741" s="24"/>
      <c r="AM741" s="24"/>
      <c r="AN741" s="24"/>
      <c r="AO741" s="24"/>
      <c r="AP741" s="24"/>
    </row>
    <row r="742" spans="1:42" s="3" customFormat="1" ht="45" customHeight="1">
      <c r="A742" s="12"/>
      <c r="B742" s="63" t="s">
        <v>134</v>
      </c>
      <c r="C742" s="48" t="s">
        <v>127</v>
      </c>
      <c r="D742" s="49">
        <v>0</v>
      </c>
      <c r="E742" s="49">
        <v>11</v>
      </c>
      <c r="F742" s="49"/>
      <c r="G742" s="49">
        <v>902</v>
      </c>
      <c r="H742" s="49" t="s">
        <v>212</v>
      </c>
      <c r="I742" s="49" t="s">
        <v>367</v>
      </c>
      <c r="J742" s="64">
        <v>244</v>
      </c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3">
        <v>8228571.43</v>
      </c>
      <c r="AF742" s="23"/>
      <c r="AG742" s="23">
        <v>19196733.34</v>
      </c>
      <c r="AH742" s="23">
        <f>AE742+AG742</f>
        <v>27425304.77</v>
      </c>
      <c r="AI742" s="24"/>
      <c r="AJ742" s="24"/>
      <c r="AK742" s="24"/>
      <c r="AL742" s="24"/>
      <c r="AM742" s="24"/>
      <c r="AN742" s="24"/>
      <c r="AO742" s="24"/>
      <c r="AP742" s="24"/>
    </row>
    <row r="743" spans="1:42" ht="69.75" customHeight="1">
      <c r="A743" s="12" t="s">
        <v>151</v>
      </c>
      <c r="B743" s="73" t="s">
        <v>151</v>
      </c>
      <c r="C743" s="60" t="s">
        <v>127</v>
      </c>
      <c r="D743" s="52">
        <v>1</v>
      </c>
      <c r="E743" s="52"/>
      <c r="F743" s="52"/>
      <c r="G743" s="52"/>
      <c r="H743" s="52"/>
      <c r="I743" s="52"/>
      <c r="J743" s="53"/>
      <c r="K743" s="24">
        <f>K745</f>
        <v>157894.74</v>
      </c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>
        <f>AH744</f>
        <v>0</v>
      </c>
      <c r="AI743" s="24"/>
      <c r="AJ743" s="24"/>
      <c r="AK743" s="24"/>
      <c r="AL743" s="24"/>
      <c r="AM743" s="24">
        <f>AM745</f>
        <v>7100000</v>
      </c>
      <c r="AN743" s="24"/>
      <c r="AO743" s="24"/>
      <c r="AP743" s="24">
        <f>AP745</f>
        <v>0</v>
      </c>
    </row>
    <row r="744" spans="1:42" ht="60.75" customHeight="1">
      <c r="A744" s="12" t="s">
        <v>180</v>
      </c>
      <c r="B744" s="73" t="s">
        <v>180</v>
      </c>
      <c r="C744" s="60" t="s">
        <v>127</v>
      </c>
      <c r="D744" s="52">
        <v>1</v>
      </c>
      <c r="E744" s="52">
        <v>11</v>
      </c>
      <c r="F744" s="52"/>
      <c r="G744" s="52"/>
      <c r="H744" s="52"/>
      <c r="I744" s="52"/>
      <c r="J744" s="53"/>
      <c r="K744" s="24">
        <f>K745</f>
        <v>157894.74</v>
      </c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>
        <f>AH745</f>
        <v>0</v>
      </c>
      <c r="AI744" s="24"/>
      <c r="AJ744" s="24"/>
      <c r="AK744" s="24"/>
      <c r="AL744" s="24"/>
      <c r="AM744" s="24">
        <f>AM745</f>
        <v>7100000</v>
      </c>
      <c r="AN744" s="24"/>
      <c r="AO744" s="24"/>
      <c r="AP744" s="24">
        <f>AP745</f>
        <v>0</v>
      </c>
    </row>
    <row r="745" spans="1:42" ht="12.75">
      <c r="A745" s="6" t="s">
        <v>41</v>
      </c>
      <c r="B745" s="51" t="s">
        <v>41</v>
      </c>
      <c r="C745" s="60" t="s">
        <v>127</v>
      </c>
      <c r="D745" s="52">
        <v>1</v>
      </c>
      <c r="E745" s="52">
        <v>11</v>
      </c>
      <c r="F745" s="52">
        <v>1</v>
      </c>
      <c r="G745" s="52">
        <v>902</v>
      </c>
      <c r="H745" s="52"/>
      <c r="I745" s="52"/>
      <c r="J745" s="53"/>
      <c r="K745" s="24">
        <f>K750</f>
        <v>157894.74</v>
      </c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>
        <f>AH750+AH765+AH769</f>
        <v>0</v>
      </c>
      <c r="AI745" s="24"/>
      <c r="AJ745" s="24"/>
      <c r="AK745" s="24"/>
      <c r="AL745" s="24"/>
      <c r="AM745" s="24">
        <f>AM750+AM754+AM758+AM762+AM765</f>
        <v>7100000</v>
      </c>
      <c r="AN745" s="24"/>
      <c r="AO745" s="24"/>
      <c r="AP745" s="24">
        <f>AP750+AP754+AP758+AP762</f>
        <v>0</v>
      </c>
    </row>
    <row r="746" spans="1:42" ht="25.5" hidden="1">
      <c r="A746" s="6" t="s">
        <v>77</v>
      </c>
      <c r="B746" s="51" t="s">
        <v>77</v>
      </c>
      <c r="C746" s="60" t="s">
        <v>127</v>
      </c>
      <c r="D746" s="52">
        <v>1</v>
      </c>
      <c r="E746" s="52">
        <v>11</v>
      </c>
      <c r="F746" s="52">
        <v>1</v>
      </c>
      <c r="G746" s="52">
        <v>902</v>
      </c>
      <c r="H746" s="52">
        <v>12520</v>
      </c>
      <c r="I746" s="52">
        <v>12520</v>
      </c>
      <c r="J746" s="53"/>
      <c r="K746" s="24">
        <f>K747</f>
        <v>0</v>
      </c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>
        <f>AH747</f>
        <v>0</v>
      </c>
      <c r="AI746" s="24"/>
      <c r="AJ746" s="24"/>
      <c r="AK746" s="24"/>
      <c r="AL746" s="24"/>
      <c r="AM746" s="24">
        <f>AM747</f>
        <v>0</v>
      </c>
      <c r="AN746" s="24"/>
      <c r="AO746" s="24"/>
      <c r="AP746" s="24">
        <f>AP747</f>
        <v>0</v>
      </c>
    </row>
    <row r="747" spans="1:42" ht="38.25" hidden="1">
      <c r="A747" s="9" t="s">
        <v>141</v>
      </c>
      <c r="B747" s="63" t="s">
        <v>141</v>
      </c>
      <c r="C747" s="48" t="s">
        <v>127</v>
      </c>
      <c r="D747" s="49">
        <v>1</v>
      </c>
      <c r="E747" s="49">
        <v>11</v>
      </c>
      <c r="F747" s="49">
        <v>1</v>
      </c>
      <c r="G747" s="49">
        <v>902</v>
      </c>
      <c r="H747" s="49">
        <v>12520</v>
      </c>
      <c r="I747" s="49">
        <v>12520</v>
      </c>
      <c r="J747" s="64">
        <v>400</v>
      </c>
      <c r="K747" s="23">
        <f>K748</f>
        <v>0</v>
      </c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>
        <f>AH748</f>
        <v>0</v>
      </c>
      <c r="AI747" s="23"/>
      <c r="AJ747" s="23"/>
      <c r="AK747" s="23"/>
      <c r="AL747" s="23"/>
      <c r="AM747" s="23">
        <f>AM748</f>
        <v>0</v>
      </c>
      <c r="AN747" s="23"/>
      <c r="AO747" s="23"/>
      <c r="AP747" s="23">
        <f>AP748</f>
        <v>0</v>
      </c>
    </row>
    <row r="748" spans="1:42" s="3" customFormat="1" ht="12.75" hidden="1">
      <c r="A748" s="9" t="s">
        <v>44</v>
      </c>
      <c r="B748" s="63" t="s">
        <v>44</v>
      </c>
      <c r="C748" s="48" t="s">
        <v>127</v>
      </c>
      <c r="D748" s="49">
        <v>1</v>
      </c>
      <c r="E748" s="49">
        <v>11</v>
      </c>
      <c r="F748" s="49">
        <v>1</v>
      </c>
      <c r="G748" s="49">
        <v>902</v>
      </c>
      <c r="H748" s="49">
        <v>12520</v>
      </c>
      <c r="I748" s="49">
        <v>12520</v>
      </c>
      <c r="J748" s="64">
        <v>410</v>
      </c>
      <c r="K748" s="23">
        <f>K749</f>
        <v>0</v>
      </c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>
        <f>AH749</f>
        <v>0</v>
      </c>
      <c r="AI748" s="23"/>
      <c r="AJ748" s="23"/>
      <c r="AK748" s="23"/>
      <c r="AL748" s="23"/>
      <c r="AM748" s="23">
        <f>AM749</f>
        <v>0</v>
      </c>
      <c r="AN748" s="23"/>
      <c r="AO748" s="23"/>
      <c r="AP748" s="23">
        <f>AP749</f>
        <v>0</v>
      </c>
    </row>
    <row r="749" spans="1:42" s="3" customFormat="1" ht="51" hidden="1">
      <c r="A749" s="9" t="s">
        <v>84</v>
      </c>
      <c r="B749" s="63" t="s">
        <v>84</v>
      </c>
      <c r="C749" s="48" t="s">
        <v>127</v>
      </c>
      <c r="D749" s="49">
        <v>1</v>
      </c>
      <c r="E749" s="49">
        <v>11</v>
      </c>
      <c r="F749" s="49">
        <v>1</v>
      </c>
      <c r="G749" s="49">
        <v>902</v>
      </c>
      <c r="H749" s="49">
        <v>12520</v>
      </c>
      <c r="I749" s="49">
        <v>12520</v>
      </c>
      <c r="J749" s="64">
        <v>414</v>
      </c>
      <c r="K749" s="23">
        <v>0</v>
      </c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>
        <v>0</v>
      </c>
      <c r="AI749" s="23"/>
      <c r="AJ749" s="23"/>
      <c r="AK749" s="23"/>
      <c r="AL749" s="23"/>
      <c r="AM749" s="23">
        <v>0</v>
      </c>
      <c r="AN749" s="23"/>
      <c r="AO749" s="23"/>
      <c r="AP749" s="23">
        <v>0</v>
      </c>
    </row>
    <row r="750" spans="1:42" s="3" customFormat="1" ht="59.25" customHeight="1">
      <c r="A750" s="10" t="s">
        <v>117</v>
      </c>
      <c r="B750" s="51" t="s">
        <v>378</v>
      </c>
      <c r="C750" s="60" t="s">
        <v>127</v>
      </c>
      <c r="D750" s="52">
        <v>1</v>
      </c>
      <c r="E750" s="52">
        <v>11</v>
      </c>
      <c r="F750" s="52"/>
      <c r="G750" s="52">
        <v>902</v>
      </c>
      <c r="H750" s="52" t="s">
        <v>212</v>
      </c>
      <c r="I750" s="52" t="s">
        <v>212</v>
      </c>
      <c r="J750" s="53"/>
      <c r="K750" s="24">
        <f>K751</f>
        <v>157894.74</v>
      </c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>
        <f>AH751</f>
        <v>0</v>
      </c>
      <c r="AI750" s="24"/>
      <c r="AJ750" s="24"/>
      <c r="AK750" s="24"/>
      <c r="AL750" s="24"/>
      <c r="AM750" s="24">
        <f aca="true" t="shared" si="65" ref="AM750:AP752">AM751</f>
        <v>355000</v>
      </c>
      <c r="AN750" s="24"/>
      <c r="AO750" s="24"/>
      <c r="AP750" s="24">
        <f t="shared" si="65"/>
        <v>0</v>
      </c>
    </row>
    <row r="751" spans="1:42" s="3" customFormat="1" ht="38.25">
      <c r="A751" s="9" t="s">
        <v>141</v>
      </c>
      <c r="B751" s="63" t="s">
        <v>141</v>
      </c>
      <c r="C751" s="48" t="s">
        <v>127</v>
      </c>
      <c r="D751" s="49">
        <v>1</v>
      </c>
      <c r="E751" s="49">
        <v>11</v>
      </c>
      <c r="F751" s="49"/>
      <c r="G751" s="49">
        <v>902</v>
      </c>
      <c r="H751" s="49" t="s">
        <v>212</v>
      </c>
      <c r="I751" s="49" t="s">
        <v>212</v>
      </c>
      <c r="J751" s="64">
        <v>400</v>
      </c>
      <c r="K751" s="23">
        <f>K752</f>
        <v>157894.74</v>
      </c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>
        <f>AH752</f>
        <v>0</v>
      </c>
      <c r="AI751" s="23"/>
      <c r="AJ751" s="23"/>
      <c r="AK751" s="23"/>
      <c r="AL751" s="23"/>
      <c r="AM751" s="23">
        <f t="shared" si="65"/>
        <v>355000</v>
      </c>
      <c r="AN751" s="23"/>
      <c r="AO751" s="23"/>
      <c r="AP751" s="23">
        <f t="shared" si="65"/>
        <v>0</v>
      </c>
    </row>
    <row r="752" spans="1:42" s="3" customFormat="1" ht="12.75">
      <c r="A752" s="9" t="s">
        <v>44</v>
      </c>
      <c r="B752" s="63" t="s">
        <v>44</v>
      </c>
      <c r="C752" s="48" t="s">
        <v>127</v>
      </c>
      <c r="D752" s="49">
        <v>1</v>
      </c>
      <c r="E752" s="49">
        <v>11</v>
      </c>
      <c r="F752" s="49"/>
      <c r="G752" s="49">
        <v>902</v>
      </c>
      <c r="H752" s="49" t="s">
        <v>212</v>
      </c>
      <c r="I752" s="49" t="s">
        <v>212</v>
      </c>
      <c r="J752" s="64">
        <v>410</v>
      </c>
      <c r="K752" s="23">
        <f>K753</f>
        <v>157894.74</v>
      </c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>
        <f>AH753</f>
        <v>0</v>
      </c>
      <c r="AI752" s="23"/>
      <c r="AJ752" s="23"/>
      <c r="AK752" s="23"/>
      <c r="AL752" s="23"/>
      <c r="AM752" s="23">
        <f t="shared" si="65"/>
        <v>355000</v>
      </c>
      <c r="AN752" s="23"/>
      <c r="AO752" s="23"/>
      <c r="AP752" s="23">
        <f t="shared" si="65"/>
        <v>0</v>
      </c>
    </row>
    <row r="753" spans="1:42" s="3" customFormat="1" ht="51">
      <c r="A753" s="9" t="s">
        <v>84</v>
      </c>
      <c r="B753" s="63" t="s">
        <v>84</v>
      </c>
      <c r="C753" s="48" t="s">
        <v>127</v>
      </c>
      <c r="D753" s="49">
        <v>1</v>
      </c>
      <c r="E753" s="49">
        <v>11</v>
      </c>
      <c r="F753" s="49"/>
      <c r="G753" s="49">
        <v>902</v>
      </c>
      <c r="H753" s="49" t="s">
        <v>212</v>
      </c>
      <c r="I753" s="49" t="s">
        <v>212</v>
      </c>
      <c r="J753" s="64">
        <v>414</v>
      </c>
      <c r="K753" s="23">
        <v>157894.74</v>
      </c>
      <c r="L753" s="23"/>
      <c r="M753" s="23"/>
      <c r="N753" s="23">
        <v>-157894.74</v>
      </c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>
        <f>K753+L753+N753</f>
        <v>0</v>
      </c>
      <c r="AI753" s="23"/>
      <c r="AJ753" s="23"/>
      <c r="AK753" s="23"/>
      <c r="AL753" s="23"/>
      <c r="AM753" s="23">
        <v>355000</v>
      </c>
      <c r="AN753" s="23"/>
      <c r="AO753" s="23"/>
      <c r="AP753" s="23">
        <v>0</v>
      </c>
    </row>
    <row r="754" spans="1:42" s="3" customFormat="1" ht="38.25" hidden="1">
      <c r="A754" s="10" t="s">
        <v>77</v>
      </c>
      <c r="B754" s="59" t="s">
        <v>312</v>
      </c>
      <c r="C754" s="60" t="s">
        <v>127</v>
      </c>
      <c r="D754" s="52">
        <v>1</v>
      </c>
      <c r="E754" s="52">
        <v>11</v>
      </c>
      <c r="F754" s="52"/>
      <c r="G754" s="52">
        <v>902</v>
      </c>
      <c r="H754" s="52">
        <v>12520</v>
      </c>
      <c r="I754" s="52">
        <v>81850</v>
      </c>
      <c r="J754" s="53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>
        <f>AH755</f>
        <v>0</v>
      </c>
      <c r="AI754" s="24"/>
      <c r="AJ754" s="24"/>
      <c r="AK754" s="24"/>
      <c r="AL754" s="24"/>
      <c r="AM754" s="24"/>
      <c r="AN754" s="24"/>
      <c r="AO754" s="24"/>
      <c r="AP754" s="24"/>
    </row>
    <row r="755" spans="1:42" s="3" customFormat="1" ht="38.25" hidden="1">
      <c r="A755" s="9" t="s">
        <v>133</v>
      </c>
      <c r="B755" s="63" t="s">
        <v>133</v>
      </c>
      <c r="C755" s="48" t="s">
        <v>127</v>
      </c>
      <c r="D755" s="49">
        <v>1</v>
      </c>
      <c r="E755" s="49">
        <v>11</v>
      </c>
      <c r="F755" s="49"/>
      <c r="G755" s="49">
        <v>902</v>
      </c>
      <c r="H755" s="49">
        <v>12520</v>
      </c>
      <c r="I755" s="49">
        <v>81850</v>
      </c>
      <c r="J755" s="64">
        <v>200</v>
      </c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>
        <f>AH756</f>
        <v>0</v>
      </c>
      <c r="AI755" s="23"/>
      <c r="AJ755" s="23"/>
      <c r="AK755" s="23"/>
      <c r="AL755" s="23"/>
      <c r="AM755" s="23"/>
      <c r="AN755" s="23"/>
      <c r="AO755" s="23"/>
      <c r="AP755" s="23"/>
    </row>
    <row r="756" spans="1:42" s="3" customFormat="1" ht="38.25" hidden="1">
      <c r="A756" s="9" t="s">
        <v>13</v>
      </c>
      <c r="B756" s="63" t="s">
        <v>13</v>
      </c>
      <c r="C756" s="48" t="s">
        <v>127</v>
      </c>
      <c r="D756" s="49">
        <v>1</v>
      </c>
      <c r="E756" s="49">
        <v>11</v>
      </c>
      <c r="F756" s="49"/>
      <c r="G756" s="49">
        <v>902</v>
      </c>
      <c r="H756" s="49">
        <v>12520</v>
      </c>
      <c r="I756" s="49">
        <v>81850</v>
      </c>
      <c r="J756" s="64">
        <v>240</v>
      </c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>
        <f>AH757</f>
        <v>0</v>
      </c>
      <c r="AI756" s="23"/>
      <c r="AJ756" s="23"/>
      <c r="AK756" s="23"/>
      <c r="AL756" s="23"/>
      <c r="AM756" s="23"/>
      <c r="AN756" s="23"/>
      <c r="AO756" s="23"/>
      <c r="AP756" s="23"/>
    </row>
    <row r="757" spans="1:42" s="3" customFormat="1" ht="38.25" hidden="1">
      <c r="A757" s="9" t="s">
        <v>134</v>
      </c>
      <c r="B757" s="63" t="s">
        <v>134</v>
      </c>
      <c r="C757" s="48" t="s">
        <v>127</v>
      </c>
      <c r="D757" s="49">
        <v>1</v>
      </c>
      <c r="E757" s="49">
        <v>11</v>
      </c>
      <c r="F757" s="49"/>
      <c r="G757" s="49">
        <v>902</v>
      </c>
      <c r="H757" s="49">
        <v>12520</v>
      </c>
      <c r="I757" s="49">
        <v>81850</v>
      </c>
      <c r="J757" s="64">
        <v>244</v>
      </c>
      <c r="K757" s="23"/>
      <c r="L757" s="23">
        <v>4477247.16</v>
      </c>
      <c r="M757" s="23"/>
      <c r="N757" s="23">
        <v>-225647.75</v>
      </c>
      <c r="O757" s="23"/>
      <c r="P757" s="23"/>
      <c r="Q757" s="23"/>
      <c r="R757" s="23"/>
      <c r="S757" s="23"/>
      <c r="T757" s="23">
        <v>-367154.41</v>
      </c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>
        <v>0</v>
      </c>
      <c r="AI757" s="23"/>
      <c r="AJ757" s="23"/>
      <c r="AK757" s="23"/>
      <c r="AL757" s="23"/>
      <c r="AM757" s="23"/>
      <c r="AN757" s="23"/>
      <c r="AO757" s="23"/>
      <c r="AP757" s="23"/>
    </row>
    <row r="758" spans="1:42" s="3" customFormat="1" ht="51" hidden="1">
      <c r="A758" s="9" t="s">
        <v>239</v>
      </c>
      <c r="B758" s="63" t="s">
        <v>239</v>
      </c>
      <c r="C758" s="48" t="s">
        <v>127</v>
      </c>
      <c r="D758" s="49">
        <v>1</v>
      </c>
      <c r="E758" s="49">
        <v>11</v>
      </c>
      <c r="F758" s="49">
        <v>1</v>
      </c>
      <c r="G758" s="49">
        <v>902</v>
      </c>
      <c r="H758" s="49" t="s">
        <v>240</v>
      </c>
      <c r="I758" s="49" t="s">
        <v>240</v>
      </c>
      <c r="J758" s="94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>
        <f>AH759</f>
        <v>0</v>
      </c>
      <c r="AI758" s="23"/>
      <c r="AJ758" s="23"/>
      <c r="AK758" s="23"/>
      <c r="AL758" s="23"/>
      <c r="AM758" s="23"/>
      <c r="AN758" s="23"/>
      <c r="AO758" s="23"/>
      <c r="AP758" s="23"/>
    </row>
    <row r="759" spans="1:42" s="3" customFormat="1" ht="38.25" hidden="1">
      <c r="A759" s="5" t="s">
        <v>133</v>
      </c>
      <c r="B759" s="63" t="s">
        <v>133</v>
      </c>
      <c r="C759" s="48" t="s">
        <v>127</v>
      </c>
      <c r="D759" s="49">
        <v>1</v>
      </c>
      <c r="E759" s="49">
        <v>11</v>
      </c>
      <c r="F759" s="49">
        <v>1</v>
      </c>
      <c r="G759" s="49">
        <v>902</v>
      </c>
      <c r="H759" s="49" t="s">
        <v>240</v>
      </c>
      <c r="I759" s="49" t="s">
        <v>240</v>
      </c>
      <c r="J759" s="94">
        <v>200</v>
      </c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>
        <f>AH760</f>
        <v>0</v>
      </c>
      <c r="AI759" s="23"/>
      <c r="AJ759" s="23"/>
      <c r="AK759" s="23"/>
      <c r="AL759" s="23"/>
      <c r="AM759" s="23"/>
      <c r="AN759" s="23"/>
      <c r="AO759" s="23"/>
      <c r="AP759" s="23"/>
    </row>
    <row r="760" spans="1:42" s="3" customFormat="1" ht="38.25" hidden="1">
      <c r="A760" s="5" t="s">
        <v>13</v>
      </c>
      <c r="B760" s="63" t="s">
        <v>13</v>
      </c>
      <c r="C760" s="48" t="s">
        <v>127</v>
      </c>
      <c r="D760" s="49">
        <v>1</v>
      </c>
      <c r="E760" s="49">
        <v>11</v>
      </c>
      <c r="F760" s="49">
        <v>1</v>
      </c>
      <c r="G760" s="49">
        <v>902</v>
      </c>
      <c r="H760" s="49" t="s">
        <v>240</v>
      </c>
      <c r="I760" s="49" t="s">
        <v>240</v>
      </c>
      <c r="J760" s="94">
        <v>240</v>
      </c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>
        <f>AH761</f>
        <v>0</v>
      </c>
      <c r="AI760" s="23"/>
      <c r="AJ760" s="23"/>
      <c r="AK760" s="23"/>
      <c r="AL760" s="23"/>
      <c r="AM760" s="23"/>
      <c r="AN760" s="23"/>
      <c r="AO760" s="23"/>
      <c r="AP760" s="23"/>
    </row>
    <row r="761" spans="1:42" s="3" customFormat="1" ht="38.25" hidden="1">
      <c r="A761" s="9" t="s">
        <v>134</v>
      </c>
      <c r="B761" s="63" t="s">
        <v>134</v>
      </c>
      <c r="C761" s="48" t="s">
        <v>127</v>
      </c>
      <c r="D761" s="49">
        <v>1</v>
      </c>
      <c r="E761" s="49">
        <v>11</v>
      </c>
      <c r="F761" s="49">
        <v>1</v>
      </c>
      <c r="G761" s="49">
        <v>902</v>
      </c>
      <c r="H761" s="49" t="s">
        <v>240</v>
      </c>
      <c r="I761" s="49" t="s">
        <v>240</v>
      </c>
      <c r="J761" s="94">
        <v>244</v>
      </c>
      <c r="K761" s="23"/>
      <c r="L761" s="23"/>
      <c r="M761" s="23"/>
      <c r="N761" s="23"/>
      <c r="O761" s="23">
        <v>2500000</v>
      </c>
      <c r="P761" s="23">
        <v>-2500000</v>
      </c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>
        <f>O761+P761</f>
        <v>0</v>
      </c>
      <c r="AI761" s="23"/>
      <c r="AJ761" s="23"/>
      <c r="AK761" s="23"/>
      <c r="AL761" s="23"/>
      <c r="AM761" s="23"/>
      <c r="AN761" s="23"/>
      <c r="AO761" s="23"/>
      <c r="AP761" s="23"/>
    </row>
    <row r="762" spans="1:42" s="3" customFormat="1" ht="38.25" hidden="1">
      <c r="A762" s="5" t="s">
        <v>133</v>
      </c>
      <c r="B762" s="63" t="s">
        <v>133</v>
      </c>
      <c r="C762" s="48" t="s">
        <v>127</v>
      </c>
      <c r="D762" s="49">
        <v>1</v>
      </c>
      <c r="E762" s="49">
        <v>11</v>
      </c>
      <c r="F762" s="49">
        <v>1</v>
      </c>
      <c r="G762" s="49">
        <v>902</v>
      </c>
      <c r="H762" s="49" t="s">
        <v>250</v>
      </c>
      <c r="I762" s="49" t="s">
        <v>250</v>
      </c>
      <c r="J762" s="94">
        <v>200</v>
      </c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>
        <f>AH763</f>
        <v>0</v>
      </c>
      <c r="AI762" s="23"/>
      <c r="AJ762" s="23"/>
      <c r="AK762" s="23"/>
      <c r="AL762" s="23"/>
      <c r="AM762" s="23"/>
      <c r="AN762" s="23"/>
      <c r="AO762" s="23"/>
      <c r="AP762" s="23"/>
    </row>
    <row r="763" spans="1:42" s="3" customFormat="1" ht="38.25" hidden="1">
      <c r="A763" s="5" t="s">
        <v>13</v>
      </c>
      <c r="B763" s="63" t="s">
        <v>13</v>
      </c>
      <c r="C763" s="48" t="s">
        <v>127</v>
      </c>
      <c r="D763" s="49">
        <v>1</v>
      </c>
      <c r="E763" s="49">
        <v>11</v>
      </c>
      <c r="F763" s="49">
        <v>1</v>
      </c>
      <c r="G763" s="49">
        <v>902</v>
      </c>
      <c r="H763" s="49" t="s">
        <v>250</v>
      </c>
      <c r="I763" s="49" t="s">
        <v>250</v>
      </c>
      <c r="J763" s="94">
        <v>240</v>
      </c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>
        <f>AH764</f>
        <v>0</v>
      </c>
      <c r="AI763" s="23"/>
      <c r="AJ763" s="23"/>
      <c r="AK763" s="23"/>
      <c r="AL763" s="23"/>
      <c r="AM763" s="23"/>
      <c r="AN763" s="23"/>
      <c r="AO763" s="23"/>
      <c r="AP763" s="23"/>
    </row>
    <row r="764" spans="1:42" s="3" customFormat="1" ht="38.25" hidden="1">
      <c r="A764" s="9" t="s">
        <v>134</v>
      </c>
      <c r="B764" s="63" t="s">
        <v>134</v>
      </c>
      <c r="C764" s="48" t="s">
        <v>127</v>
      </c>
      <c r="D764" s="49">
        <v>1</v>
      </c>
      <c r="E764" s="49">
        <v>11</v>
      </c>
      <c r="F764" s="49">
        <v>1</v>
      </c>
      <c r="G764" s="49">
        <v>902</v>
      </c>
      <c r="H764" s="49" t="s">
        <v>250</v>
      </c>
      <c r="I764" s="49" t="s">
        <v>250</v>
      </c>
      <c r="J764" s="94">
        <v>244</v>
      </c>
      <c r="K764" s="23"/>
      <c r="L764" s="23"/>
      <c r="M764" s="23"/>
      <c r="N764" s="23"/>
      <c r="O764" s="23">
        <v>29951451.73</v>
      </c>
      <c r="P764" s="23">
        <v>-29951451.73</v>
      </c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>
        <f>O764+P764</f>
        <v>0</v>
      </c>
      <c r="AI764" s="23"/>
      <c r="AJ764" s="23"/>
      <c r="AK764" s="23"/>
      <c r="AL764" s="23"/>
      <c r="AM764" s="23"/>
      <c r="AN764" s="23"/>
      <c r="AO764" s="23"/>
      <c r="AP764" s="23"/>
    </row>
    <row r="765" spans="1:42" s="3" customFormat="1" ht="38.25">
      <c r="A765" s="9"/>
      <c r="B765" s="51" t="s">
        <v>343</v>
      </c>
      <c r="C765" s="48" t="s">
        <v>127</v>
      </c>
      <c r="D765" s="49">
        <v>1</v>
      </c>
      <c r="E765" s="49">
        <v>11</v>
      </c>
      <c r="F765" s="49"/>
      <c r="G765" s="49">
        <v>902</v>
      </c>
      <c r="H765" s="49" t="s">
        <v>212</v>
      </c>
      <c r="I765" s="49">
        <v>11270</v>
      </c>
      <c r="J765" s="94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>
        <f>AM766</f>
        <v>6745000</v>
      </c>
      <c r="AN765" s="23"/>
      <c r="AO765" s="23"/>
      <c r="AP765" s="23"/>
    </row>
    <row r="766" spans="1:42" s="3" customFormat="1" ht="38.25">
      <c r="A766" s="9"/>
      <c r="B766" s="63" t="s">
        <v>141</v>
      </c>
      <c r="C766" s="48" t="s">
        <v>127</v>
      </c>
      <c r="D766" s="49">
        <v>1</v>
      </c>
      <c r="E766" s="49">
        <v>11</v>
      </c>
      <c r="F766" s="49"/>
      <c r="G766" s="49">
        <v>902</v>
      </c>
      <c r="H766" s="49" t="s">
        <v>212</v>
      </c>
      <c r="I766" s="49">
        <v>11270</v>
      </c>
      <c r="J766" s="94">
        <v>400</v>
      </c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>
        <f>AM768</f>
        <v>6745000</v>
      </c>
      <c r="AN766" s="23"/>
      <c r="AO766" s="23"/>
      <c r="AP766" s="23"/>
    </row>
    <row r="767" spans="1:42" s="3" customFormat="1" ht="12.75">
      <c r="A767" s="9"/>
      <c r="B767" s="63" t="s">
        <v>44</v>
      </c>
      <c r="C767" s="48" t="s">
        <v>127</v>
      </c>
      <c r="D767" s="49">
        <v>1</v>
      </c>
      <c r="E767" s="49">
        <v>11</v>
      </c>
      <c r="F767" s="49"/>
      <c r="G767" s="49">
        <v>902</v>
      </c>
      <c r="H767" s="49" t="s">
        <v>212</v>
      </c>
      <c r="I767" s="49">
        <v>11270</v>
      </c>
      <c r="J767" s="94">
        <v>410</v>
      </c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</row>
    <row r="768" spans="1:42" s="3" customFormat="1" ht="51">
      <c r="A768" s="9"/>
      <c r="B768" s="63" t="s">
        <v>84</v>
      </c>
      <c r="C768" s="48" t="s">
        <v>127</v>
      </c>
      <c r="D768" s="49">
        <v>1</v>
      </c>
      <c r="E768" s="49">
        <v>11</v>
      </c>
      <c r="F768" s="49"/>
      <c r="G768" s="49">
        <v>902</v>
      </c>
      <c r="H768" s="49" t="s">
        <v>212</v>
      </c>
      <c r="I768" s="49">
        <v>11270</v>
      </c>
      <c r="J768" s="94">
        <v>414</v>
      </c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>
        <v>6745000</v>
      </c>
      <c r="AJ768" s="23"/>
      <c r="AK768" s="23"/>
      <c r="AL768" s="23"/>
      <c r="AM768" s="23">
        <f>AI768</f>
        <v>6745000</v>
      </c>
      <c r="AN768" s="23"/>
      <c r="AO768" s="23"/>
      <c r="AP768" s="23"/>
    </row>
    <row r="769" spans="1:42" s="3" customFormat="1" ht="51" hidden="1">
      <c r="A769" s="9"/>
      <c r="B769" s="63" t="s">
        <v>366</v>
      </c>
      <c r="C769" s="48" t="s">
        <v>127</v>
      </c>
      <c r="D769" s="49">
        <v>1</v>
      </c>
      <c r="E769" s="49">
        <v>11</v>
      </c>
      <c r="F769" s="49"/>
      <c r="G769" s="49">
        <v>902</v>
      </c>
      <c r="H769" s="49" t="s">
        <v>212</v>
      </c>
      <c r="I769" s="49" t="s">
        <v>367</v>
      </c>
      <c r="J769" s="94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>
        <f>AH770</f>
        <v>0</v>
      </c>
      <c r="AI769" s="23"/>
      <c r="AJ769" s="23"/>
      <c r="AK769" s="23"/>
      <c r="AL769" s="23"/>
      <c r="AM769" s="23"/>
      <c r="AN769" s="23"/>
      <c r="AO769" s="23"/>
      <c r="AP769" s="23"/>
    </row>
    <row r="770" spans="1:42" s="3" customFormat="1" ht="38.25" hidden="1">
      <c r="A770" s="9"/>
      <c r="B770" s="63" t="s">
        <v>133</v>
      </c>
      <c r="C770" s="48" t="s">
        <v>127</v>
      </c>
      <c r="D770" s="49">
        <v>1</v>
      </c>
      <c r="E770" s="49">
        <v>11</v>
      </c>
      <c r="F770" s="49"/>
      <c r="G770" s="49">
        <v>902</v>
      </c>
      <c r="H770" s="49" t="s">
        <v>212</v>
      </c>
      <c r="I770" s="49" t="s">
        <v>367</v>
      </c>
      <c r="J770" s="64">
        <v>200</v>
      </c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>
        <f>AH771</f>
        <v>0</v>
      </c>
      <c r="AI770" s="23"/>
      <c r="AJ770" s="23"/>
      <c r="AK770" s="23"/>
      <c r="AL770" s="23"/>
      <c r="AM770" s="23"/>
      <c r="AN770" s="23"/>
      <c r="AO770" s="23"/>
      <c r="AP770" s="23"/>
    </row>
    <row r="771" spans="1:42" s="3" customFormat="1" ht="38.25" hidden="1">
      <c r="A771" s="9"/>
      <c r="B771" s="63" t="s">
        <v>13</v>
      </c>
      <c r="C771" s="48" t="s">
        <v>127</v>
      </c>
      <c r="D771" s="49">
        <v>1</v>
      </c>
      <c r="E771" s="49">
        <v>11</v>
      </c>
      <c r="F771" s="49"/>
      <c r="G771" s="49">
        <v>902</v>
      </c>
      <c r="H771" s="49" t="s">
        <v>212</v>
      </c>
      <c r="I771" s="49" t="s">
        <v>367</v>
      </c>
      <c r="J771" s="64">
        <v>240</v>
      </c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>
        <f>AH772</f>
        <v>0</v>
      </c>
      <c r="AI771" s="23"/>
      <c r="AJ771" s="23"/>
      <c r="AK771" s="23"/>
      <c r="AL771" s="23"/>
      <c r="AM771" s="23"/>
      <c r="AN771" s="23"/>
      <c r="AO771" s="23"/>
      <c r="AP771" s="23"/>
    </row>
    <row r="772" spans="1:42" s="3" customFormat="1" ht="38.25" hidden="1">
      <c r="A772" s="9"/>
      <c r="B772" s="63" t="s">
        <v>134</v>
      </c>
      <c r="C772" s="48" t="s">
        <v>127</v>
      </c>
      <c r="D772" s="49">
        <v>1</v>
      </c>
      <c r="E772" s="49">
        <v>11</v>
      </c>
      <c r="F772" s="49"/>
      <c r="G772" s="49">
        <v>902</v>
      </c>
      <c r="H772" s="49" t="s">
        <v>212</v>
      </c>
      <c r="I772" s="49" t="s">
        <v>367</v>
      </c>
      <c r="J772" s="64">
        <v>244</v>
      </c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88">
        <v>0</v>
      </c>
      <c r="AE772" s="88"/>
      <c r="AF772" s="88"/>
      <c r="AG772" s="88"/>
      <c r="AH772" s="23">
        <f>AD772</f>
        <v>0</v>
      </c>
      <c r="AI772" s="23"/>
      <c r="AJ772" s="23"/>
      <c r="AK772" s="23"/>
      <c r="AL772" s="23"/>
      <c r="AM772" s="23"/>
      <c r="AN772" s="23"/>
      <c r="AO772" s="23"/>
      <c r="AP772" s="23"/>
    </row>
    <row r="773" spans="1:42" ht="81" customHeight="1">
      <c r="A773" s="6" t="s">
        <v>233</v>
      </c>
      <c r="B773" s="51" t="s">
        <v>233</v>
      </c>
      <c r="C773" s="60" t="s">
        <v>127</v>
      </c>
      <c r="D773" s="52">
        <v>2</v>
      </c>
      <c r="E773" s="52"/>
      <c r="F773" s="52"/>
      <c r="G773" s="52"/>
      <c r="H773" s="52"/>
      <c r="I773" s="52"/>
      <c r="J773" s="53"/>
      <c r="K773" s="24">
        <f>K775</f>
        <v>7909874.41</v>
      </c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>
        <f>AH775</f>
        <v>604367.68</v>
      </c>
      <c r="AI773" s="24"/>
      <c r="AJ773" s="24"/>
      <c r="AK773" s="24"/>
      <c r="AL773" s="24"/>
      <c r="AM773" s="24">
        <f>AM775</f>
        <v>131000</v>
      </c>
      <c r="AN773" s="24"/>
      <c r="AO773" s="24"/>
      <c r="AP773" s="24">
        <f>AP775</f>
        <v>1000000</v>
      </c>
    </row>
    <row r="774" spans="1:42" ht="188.25" customHeight="1">
      <c r="A774" s="6" t="s">
        <v>181</v>
      </c>
      <c r="B774" s="51" t="s">
        <v>181</v>
      </c>
      <c r="C774" s="60" t="s">
        <v>127</v>
      </c>
      <c r="D774" s="52">
        <v>2</v>
      </c>
      <c r="E774" s="52">
        <v>11</v>
      </c>
      <c r="F774" s="49"/>
      <c r="G774" s="52"/>
      <c r="H774" s="52"/>
      <c r="I774" s="52"/>
      <c r="J774" s="53"/>
      <c r="K774" s="24">
        <f>K775</f>
        <v>7909874.41</v>
      </c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>
        <f>AH775</f>
        <v>604367.68</v>
      </c>
      <c r="AI774" s="24"/>
      <c r="AJ774" s="24"/>
      <c r="AK774" s="24"/>
      <c r="AL774" s="24"/>
      <c r="AM774" s="24">
        <f>AM775</f>
        <v>131000</v>
      </c>
      <c r="AN774" s="24"/>
      <c r="AO774" s="24"/>
      <c r="AP774" s="24">
        <f>AP775</f>
        <v>1000000</v>
      </c>
    </row>
    <row r="775" spans="1:42" ht="33" customHeight="1">
      <c r="A775" s="6" t="s">
        <v>41</v>
      </c>
      <c r="B775" s="51" t="s">
        <v>41</v>
      </c>
      <c r="C775" s="60" t="s">
        <v>127</v>
      </c>
      <c r="D775" s="52">
        <v>2</v>
      </c>
      <c r="E775" s="52">
        <v>11</v>
      </c>
      <c r="F775" s="52">
        <v>1</v>
      </c>
      <c r="G775" s="52">
        <v>902</v>
      </c>
      <c r="H775" s="52"/>
      <c r="I775" s="52"/>
      <c r="J775" s="53"/>
      <c r="K775" s="24">
        <f>K776</f>
        <v>7909874.41</v>
      </c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>
        <f>AH776</f>
        <v>604367.68</v>
      </c>
      <c r="AI775" s="24"/>
      <c r="AJ775" s="24"/>
      <c r="AK775" s="24"/>
      <c r="AL775" s="24"/>
      <c r="AM775" s="24">
        <f>AM776</f>
        <v>131000</v>
      </c>
      <c r="AN775" s="24"/>
      <c r="AO775" s="24"/>
      <c r="AP775" s="24">
        <f>AP776</f>
        <v>1000000</v>
      </c>
    </row>
    <row r="776" spans="1:42" ht="38.25">
      <c r="A776" s="11" t="s">
        <v>61</v>
      </c>
      <c r="B776" s="59" t="s">
        <v>313</v>
      </c>
      <c r="C776" s="60" t="s">
        <v>127</v>
      </c>
      <c r="D776" s="52">
        <v>2</v>
      </c>
      <c r="E776" s="52">
        <v>11</v>
      </c>
      <c r="F776" s="52">
        <v>1</v>
      </c>
      <c r="G776" s="52">
        <v>902</v>
      </c>
      <c r="H776" s="52">
        <v>11200</v>
      </c>
      <c r="I776" s="52">
        <v>83260</v>
      </c>
      <c r="J776" s="53"/>
      <c r="K776" s="24">
        <f>K777+K780</f>
        <v>7909874.41</v>
      </c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>
        <f>AH777+AH780</f>
        <v>604367.68</v>
      </c>
      <c r="AI776" s="24"/>
      <c r="AJ776" s="24"/>
      <c r="AK776" s="24"/>
      <c r="AL776" s="24"/>
      <c r="AM776" s="24">
        <f>AM777+AM780</f>
        <v>131000</v>
      </c>
      <c r="AN776" s="24"/>
      <c r="AO776" s="24"/>
      <c r="AP776" s="24">
        <f>AP777+AP780</f>
        <v>1000000</v>
      </c>
    </row>
    <row r="777" spans="1:42" ht="38.25">
      <c r="A777" s="5" t="s">
        <v>133</v>
      </c>
      <c r="B777" s="63" t="s">
        <v>133</v>
      </c>
      <c r="C777" s="48" t="s">
        <v>127</v>
      </c>
      <c r="D777" s="49">
        <v>2</v>
      </c>
      <c r="E777" s="49">
        <v>11</v>
      </c>
      <c r="F777" s="49">
        <v>1</v>
      </c>
      <c r="G777" s="49">
        <v>902</v>
      </c>
      <c r="H777" s="49">
        <v>11200</v>
      </c>
      <c r="I777" s="49">
        <v>83260</v>
      </c>
      <c r="J777" s="64">
        <v>200</v>
      </c>
      <c r="K777" s="23">
        <f>K778</f>
        <v>7909874.41</v>
      </c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>
        <f>AH778</f>
        <v>604367.68</v>
      </c>
      <c r="AI777" s="23"/>
      <c r="AJ777" s="23"/>
      <c r="AK777" s="23"/>
      <c r="AL777" s="23"/>
      <c r="AM777" s="23">
        <f>AM778</f>
        <v>131000</v>
      </c>
      <c r="AN777" s="23"/>
      <c r="AO777" s="23"/>
      <c r="AP777" s="23">
        <f>AP778</f>
        <v>1000000</v>
      </c>
    </row>
    <row r="778" spans="1:42" ht="38.25">
      <c r="A778" s="5" t="s">
        <v>13</v>
      </c>
      <c r="B778" s="63" t="s">
        <v>13</v>
      </c>
      <c r="C778" s="48" t="s">
        <v>127</v>
      </c>
      <c r="D778" s="49">
        <v>2</v>
      </c>
      <c r="E778" s="49">
        <v>11</v>
      </c>
      <c r="F778" s="49">
        <v>1</v>
      </c>
      <c r="G778" s="49">
        <v>902</v>
      </c>
      <c r="H778" s="49">
        <v>11200</v>
      </c>
      <c r="I778" s="49">
        <v>83260</v>
      </c>
      <c r="J778" s="64">
        <v>240</v>
      </c>
      <c r="K778" s="23">
        <f>K779</f>
        <v>7909874.41</v>
      </c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>
        <f>AH779</f>
        <v>604367.68</v>
      </c>
      <c r="AI778" s="23"/>
      <c r="AJ778" s="23"/>
      <c r="AK778" s="23"/>
      <c r="AL778" s="23"/>
      <c r="AM778" s="23">
        <f>AM779</f>
        <v>131000</v>
      </c>
      <c r="AN778" s="23"/>
      <c r="AO778" s="23"/>
      <c r="AP778" s="23">
        <f>AP779</f>
        <v>1000000</v>
      </c>
    </row>
    <row r="779" spans="1:42" s="3" customFormat="1" ht="48" customHeight="1">
      <c r="A779" s="9" t="s">
        <v>134</v>
      </c>
      <c r="B779" s="63" t="s">
        <v>134</v>
      </c>
      <c r="C779" s="48" t="s">
        <v>127</v>
      </c>
      <c r="D779" s="49">
        <v>2</v>
      </c>
      <c r="E779" s="49">
        <v>11</v>
      </c>
      <c r="F779" s="49">
        <v>1</v>
      </c>
      <c r="G779" s="49">
        <v>902</v>
      </c>
      <c r="H779" s="49">
        <v>11200</v>
      </c>
      <c r="I779" s="49">
        <v>83260</v>
      </c>
      <c r="J779" s="64">
        <v>244</v>
      </c>
      <c r="K779" s="23">
        <v>7909874.41</v>
      </c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>
        <v>-437475.03</v>
      </c>
      <c r="AA779" s="23"/>
      <c r="AB779" s="23">
        <v>634221</v>
      </c>
      <c r="AC779" s="23">
        <v>-562524.97</v>
      </c>
      <c r="AD779" s="23"/>
      <c r="AE779" s="23">
        <v>-29853.32</v>
      </c>
      <c r="AF779" s="23"/>
      <c r="AG779" s="23"/>
      <c r="AH779" s="23">
        <f>1000000+Z779+AB779+AC779+AE779</f>
        <v>604367.68</v>
      </c>
      <c r="AI779" s="23"/>
      <c r="AJ779" s="23"/>
      <c r="AK779" s="23"/>
      <c r="AL779" s="23">
        <v>-869000</v>
      </c>
      <c r="AM779" s="23">
        <f>1000000+AL779</f>
        <v>131000</v>
      </c>
      <c r="AN779" s="23"/>
      <c r="AO779" s="23"/>
      <c r="AP779" s="23">
        <v>1000000</v>
      </c>
    </row>
    <row r="780" spans="1:42" ht="12.75" hidden="1">
      <c r="A780" s="5" t="s">
        <v>15</v>
      </c>
      <c r="B780" s="63" t="s">
        <v>15</v>
      </c>
      <c r="C780" s="48" t="s">
        <v>127</v>
      </c>
      <c r="D780" s="49">
        <v>2</v>
      </c>
      <c r="E780" s="49">
        <v>11</v>
      </c>
      <c r="F780" s="49">
        <v>1</v>
      </c>
      <c r="G780" s="49">
        <v>902</v>
      </c>
      <c r="H780" s="49">
        <v>11200</v>
      </c>
      <c r="I780" s="49">
        <v>11200</v>
      </c>
      <c r="J780" s="64">
        <v>800</v>
      </c>
      <c r="K780" s="23">
        <f>K781</f>
        <v>0</v>
      </c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>
        <f>AH781</f>
        <v>0</v>
      </c>
      <c r="AI780" s="23"/>
      <c r="AJ780" s="23"/>
      <c r="AK780" s="23"/>
      <c r="AL780" s="23"/>
      <c r="AM780" s="23">
        <f>AM781</f>
        <v>0</v>
      </c>
      <c r="AN780" s="23"/>
      <c r="AO780" s="23"/>
      <c r="AP780" s="23">
        <f>AP781</f>
        <v>0</v>
      </c>
    </row>
    <row r="781" spans="1:42" ht="63.75" hidden="1">
      <c r="A781" s="5" t="s">
        <v>191</v>
      </c>
      <c r="B781" s="63" t="s">
        <v>191</v>
      </c>
      <c r="C781" s="48" t="s">
        <v>127</v>
      </c>
      <c r="D781" s="49">
        <v>2</v>
      </c>
      <c r="E781" s="49">
        <v>11</v>
      </c>
      <c r="F781" s="49">
        <v>1</v>
      </c>
      <c r="G781" s="49">
        <v>902</v>
      </c>
      <c r="H781" s="49">
        <v>11200</v>
      </c>
      <c r="I781" s="49">
        <v>11200</v>
      </c>
      <c r="J781" s="64">
        <v>810</v>
      </c>
      <c r="K781" s="23">
        <v>0</v>
      </c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>
        <v>0</v>
      </c>
      <c r="AI781" s="23"/>
      <c r="AJ781" s="23"/>
      <c r="AK781" s="23"/>
      <c r="AL781" s="23"/>
      <c r="AM781" s="23">
        <v>0</v>
      </c>
      <c r="AN781" s="23"/>
      <c r="AO781" s="23"/>
      <c r="AP781" s="23">
        <v>0</v>
      </c>
    </row>
    <row r="782" spans="1:42" ht="66" customHeight="1">
      <c r="A782" s="6" t="s">
        <v>234</v>
      </c>
      <c r="B782" s="51" t="s">
        <v>234</v>
      </c>
      <c r="C782" s="60" t="s">
        <v>127</v>
      </c>
      <c r="D782" s="52">
        <v>3</v>
      </c>
      <c r="E782" s="52"/>
      <c r="F782" s="52"/>
      <c r="G782" s="52"/>
      <c r="H782" s="52"/>
      <c r="I782" s="52"/>
      <c r="J782" s="53"/>
      <c r="K782" s="24">
        <f>K785</f>
        <v>9287560.5</v>
      </c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>
        <f>AH783</f>
        <v>52146477.870000005</v>
      </c>
      <c r="AI782" s="24"/>
      <c r="AJ782" s="24"/>
      <c r="AK782" s="24"/>
      <c r="AL782" s="24"/>
      <c r="AM782" s="24">
        <f>AM783</f>
        <v>14952523</v>
      </c>
      <c r="AN782" s="24"/>
      <c r="AO782" s="24"/>
      <c r="AP782" s="24">
        <f>AP783</f>
        <v>14892523</v>
      </c>
    </row>
    <row r="783" spans="1:42" ht="25.5">
      <c r="A783" s="6" t="s">
        <v>182</v>
      </c>
      <c r="B783" s="51" t="s">
        <v>182</v>
      </c>
      <c r="C783" s="60" t="s">
        <v>127</v>
      </c>
      <c r="D783" s="52">
        <v>3</v>
      </c>
      <c r="E783" s="52">
        <v>11</v>
      </c>
      <c r="F783" s="52"/>
      <c r="G783" s="52"/>
      <c r="H783" s="52"/>
      <c r="I783" s="52"/>
      <c r="J783" s="53"/>
      <c r="K783" s="24">
        <f>K784</f>
        <v>9287560.5</v>
      </c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>
        <f>AH784</f>
        <v>52146477.870000005</v>
      </c>
      <c r="AI783" s="24"/>
      <c r="AJ783" s="24"/>
      <c r="AK783" s="24"/>
      <c r="AL783" s="24"/>
      <c r="AM783" s="24">
        <f>AM784</f>
        <v>14952523</v>
      </c>
      <c r="AN783" s="24"/>
      <c r="AO783" s="24"/>
      <c r="AP783" s="24">
        <f>AP784</f>
        <v>14892523</v>
      </c>
    </row>
    <row r="784" spans="1:42" ht="12.75">
      <c r="A784" s="6" t="s">
        <v>41</v>
      </c>
      <c r="B784" s="51" t="s">
        <v>41</v>
      </c>
      <c r="C784" s="60" t="s">
        <v>127</v>
      </c>
      <c r="D784" s="52">
        <v>3</v>
      </c>
      <c r="E784" s="52">
        <v>11</v>
      </c>
      <c r="F784" s="52">
        <v>1</v>
      </c>
      <c r="G784" s="52">
        <v>902</v>
      </c>
      <c r="H784" s="52"/>
      <c r="I784" s="52"/>
      <c r="J784" s="53"/>
      <c r="K784" s="24">
        <f>K785</f>
        <v>9287560.5</v>
      </c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>
        <f>AH785+AH801+AH797</f>
        <v>52146477.870000005</v>
      </c>
      <c r="AI784" s="24"/>
      <c r="AJ784" s="24"/>
      <c r="AK784" s="24"/>
      <c r="AL784" s="24"/>
      <c r="AM784" s="24">
        <f>AM785+AM801+AM797</f>
        <v>14952523</v>
      </c>
      <c r="AN784" s="24"/>
      <c r="AO784" s="24"/>
      <c r="AP784" s="24">
        <f>AP785+AP801+AP797</f>
        <v>14892523</v>
      </c>
    </row>
    <row r="785" spans="1:42" ht="29.25" customHeight="1">
      <c r="A785" s="15" t="s">
        <v>140</v>
      </c>
      <c r="B785" s="59" t="s">
        <v>314</v>
      </c>
      <c r="C785" s="60" t="s">
        <v>127</v>
      </c>
      <c r="D785" s="52">
        <v>3</v>
      </c>
      <c r="E785" s="52">
        <v>11</v>
      </c>
      <c r="F785" s="52">
        <v>1</v>
      </c>
      <c r="G785" s="52">
        <v>902</v>
      </c>
      <c r="H785" s="52">
        <v>12320</v>
      </c>
      <c r="I785" s="52">
        <v>81660</v>
      </c>
      <c r="J785" s="57"/>
      <c r="K785" s="24">
        <f>K786</f>
        <v>9287560.5</v>
      </c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24">
        <f>AH786+AH789+AH792</f>
        <v>30486200.33</v>
      </c>
      <c r="AI785" s="24"/>
      <c r="AJ785" s="24"/>
      <c r="AK785" s="24"/>
      <c r="AL785" s="24"/>
      <c r="AM785" s="24">
        <f>AM786</f>
        <v>12788493</v>
      </c>
      <c r="AN785" s="24"/>
      <c r="AO785" s="24"/>
      <c r="AP785" s="24">
        <f>AP786</f>
        <v>12728493</v>
      </c>
    </row>
    <row r="786" spans="1:42" ht="38.25">
      <c r="A786" s="9" t="s">
        <v>133</v>
      </c>
      <c r="B786" s="63" t="s">
        <v>133</v>
      </c>
      <c r="C786" s="48" t="s">
        <v>127</v>
      </c>
      <c r="D786" s="49">
        <v>3</v>
      </c>
      <c r="E786" s="49">
        <v>11</v>
      </c>
      <c r="F786" s="49">
        <v>1</v>
      </c>
      <c r="G786" s="49">
        <v>902</v>
      </c>
      <c r="H786" s="49">
        <v>12320</v>
      </c>
      <c r="I786" s="49">
        <v>81660</v>
      </c>
      <c r="J786" s="64">
        <v>200</v>
      </c>
      <c r="K786" s="23">
        <f>K787</f>
        <v>9287560.5</v>
      </c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>
        <f>AH787</f>
        <v>25480436.33</v>
      </c>
      <c r="AI786" s="23"/>
      <c r="AJ786" s="23"/>
      <c r="AK786" s="23"/>
      <c r="AL786" s="23"/>
      <c r="AM786" s="23">
        <f>AM787</f>
        <v>12788493</v>
      </c>
      <c r="AN786" s="23"/>
      <c r="AO786" s="23"/>
      <c r="AP786" s="23">
        <f>AP787</f>
        <v>12728493</v>
      </c>
    </row>
    <row r="787" spans="1:42" ht="38.25">
      <c r="A787" s="9" t="s">
        <v>13</v>
      </c>
      <c r="B787" s="63" t="s">
        <v>13</v>
      </c>
      <c r="C787" s="48" t="s">
        <v>127</v>
      </c>
      <c r="D787" s="49">
        <v>3</v>
      </c>
      <c r="E787" s="49">
        <v>11</v>
      </c>
      <c r="F787" s="49">
        <v>1</v>
      </c>
      <c r="G787" s="49">
        <v>902</v>
      </c>
      <c r="H787" s="49">
        <v>12320</v>
      </c>
      <c r="I787" s="49">
        <v>81660</v>
      </c>
      <c r="J787" s="64">
        <v>240</v>
      </c>
      <c r="K787" s="23">
        <f>K788</f>
        <v>9287560.5</v>
      </c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>
        <f>AH788</f>
        <v>25480436.33</v>
      </c>
      <c r="AI787" s="23"/>
      <c r="AJ787" s="23"/>
      <c r="AK787" s="23"/>
      <c r="AL787" s="23"/>
      <c r="AM787" s="23">
        <f>AM788</f>
        <v>12788493</v>
      </c>
      <c r="AN787" s="23"/>
      <c r="AO787" s="23"/>
      <c r="AP787" s="23">
        <f>AP788</f>
        <v>12728493</v>
      </c>
    </row>
    <row r="788" spans="1:42" s="3" customFormat="1" ht="53.25" customHeight="1">
      <c r="A788" s="9" t="s">
        <v>134</v>
      </c>
      <c r="B788" s="63" t="s">
        <v>134</v>
      </c>
      <c r="C788" s="48" t="s">
        <v>127</v>
      </c>
      <c r="D788" s="49">
        <v>3</v>
      </c>
      <c r="E788" s="49">
        <v>11</v>
      </c>
      <c r="F788" s="49">
        <v>1</v>
      </c>
      <c r="G788" s="49">
        <v>902</v>
      </c>
      <c r="H788" s="49">
        <v>12320</v>
      </c>
      <c r="I788" s="49">
        <v>81660</v>
      </c>
      <c r="J788" s="64">
        <v>244</v>
      </c>
      <c r="K788" s="23">
        <v>9287560.5</v>
      </c>
      <c r="L788" s="23">
        <v>5324731.35</v>
      </c>
      <c r="M788" s="23"/>
      <c r="N788" s="23">
        <v>-1936300</v>
      </c>
      <c r="O788" s="23">
        <v>650424.37</v>
      </c>
      <c r="P788" s="23">
        <v>320000</v>
      </c>
      <c r="Q788" s="23">
        <v>755452.63</v>
      </c>
      <c r="R788" s="23">
        <v>236364.6</v>
      </c>
      <c r="S788" s="23"/>
      <c r="T788" s="23">
        <v>1534728.8</v>
      </c>
      <c r="U788" s="23">
        <v>-2189228.8</v>
      </c>
      <c r="V788" s="23"/>
      <c r="W788" s="23"/>
      <c r="X788" s="23"/>
      <c r="Y788" s="23"/>
      <c r="Z788" s="23">
        <v>6800356.44</v>
      </c>
      <c r="AA788" s="23"/>
      <c r="AB788" s="23"/>
      <c r="AC788" s="23">
        <v>475474.63</v>
      </c>
      <c r="AD788" s="23">
        <v>3100220.06</v>
      </c>
      <c r="AE788" s="23">
        <v>1135133</v>
      </c>
      <c r="AF788" s="23">
        <v>1140759.2</v>
      </c>
      <c r="AG788" s="23"/>
      <c r="AH788" s="23">
        <f>12828493+Z788+AC788+AD788+AE788+AF788</f>
        <v>25480436.33</v>
      </c>
      <c r="AI788" s="23"/>
      <c r="AJ788" s="23"/>
      <c r="AK788" s="23"/>
      <c r="AL788" s="23"/>
      <c r="AM788" s="23">
        <v>12788493</v>
      </c>
      <c r="AN788" s="23"/>
      <c r="AO788" s="23"/>
      <c r="AP788" s="23">
        <v>12728493</v>
      </c>
    </row>
    <row r="789" spans="1:42" s="3" customFormat="1" ht="38.25" hidden="1">
      <c r="A789" s="25" t="s">
        <v>258</v>
      </c>
      <c r="B789" s="70" t="s">
        <v>258</v>
      </c>
      <c r="C789" s="48" t="s">
        <v>127</v>
      </c>
      <c r="D789" s="49">
        <v>3</v>
      </c>
      <c r="E789" s="49">
        <v>11</v>
      </c>
      <c r="F789" s="49">
        <v>1</v>
      </c>
      <c r="G789" s="49">
        <v>902</v>
      </c>
      <c r="H789" s="49">
        <v>12320</v>
      </c>
      <c r="I789" s="49">
        <v>81660</v>
      </c>
      <c r="J789" s="64">
        <v>600</v>
      </c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>
        <f>AH790</f>
        <v>0</v>
      </c>
      <c r="AI789" s="23"/>
      <c r="AJ789" s="23"/>
      <c r="AK789" s="23"/>
      <c r="AL789" s="23"/>
      <c r="AM789" s="23"/>
      <c r="AN789" s="23"/>
      <c r="AO789" s="23"/>
      <c r="AP789" s="23"/>
    </row>
    <row r="790" spans="1:42" s="3" customFormat="1" ht="51" hidden="1">
      <c r="A790" s="25" t="s">
        <v>262</v>
      </c>
      <c r="B790" s="70" t="s">
        <v>262</v>
      </c>
      <c r="C790" s="48" t="s">
        <v>127</v>
      </c>
      <c r="D790" s="49">
        <v>3</v>
      </c>
      <c r="E790" s="49">
        <v>11</v>
      </c>
      <c r="F790" s="49">
        <v>1</v>
      </c>
      <c r="G790" s="49">
        <v>902</v>
      </c>
      <c r="H790" s="49">
        <v>12320</v>
      </c>
      <c r="I790" s="49">
        <v>81660</v>
      </c>
      <c r="J790" s="64">
        <v>630</v>
      </c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>
        <f>AH791</f>
        <v>0</v>
      </c>
      <c r="AI790" s="23"/>
      <c r="AJ790" s="23"/>
      <c r="AK790" s="23"/>
      <c r="AL790" s="23"/>
      <c r="AM790" s="23"/>
      <c r="AN790" s="23"/>
      <c r="AO790" s="23"/>
      <c r="AP790" s="23"/>
    </row>
    <row r="791" spans="1:42" s="3" customFormat="1" ht="63.75" hidden="1">
      <c r="A791" s="25" t="s">
        <v>263</v>
      </c>
      <c r="B791" s="70" t="s">
        <v>263</v>
      </c>
      <c r="C791" s="48" t="s">
        <v>127</v>
      </c>
      <c r="D791" s="49">
        <v>3</v>
      </c>
      <c r="E791" s="49">
        <v>11</v>
      </c>
      <c r="F791" s="49">
        <v>1</v>
      </c>
      <c r="G791" s="49">
        <v>902</v>
      </c>
      <c r="H791" s="49">
        <v>12320</v>
      </c>
      <c r="I791" s="49">
        <v>81660</v>
      </c>
      <c r="J791" s="64">
        <v>631</v>
      </c>
      <c r="K791" s="23"/>
      <c r="L791" s="23"/>
      <c r="M791" s="23"/>
      <c r="N791" s="23"/>
      <c r="O791" s="23"/>
      <c r="P791" s="23"/>
      <c r="Q791" s="23">
        <v>2631579</v>
      </c>
      <c r="R791" s="23">
        <v>-2631579</v>
      </c>
      <c r="S791" s="23" t="s">
        <v>268</v>
      </c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>
        <f>Q791+R791</f>
        <v>0</v>
      </c>
      <c r="AI791" s="23"/>
      <c r="AJ791" s="23"/>
      <c r="AK791" s="23"/>
      <c r="AL791" s="23"/>
      <c r="AM791" s="23"/>
      <c r="AN791" s="23"/>
      <c r="AO791" s="23"/>
      <c r="AP791" s="23"/>
    </row>
    <row r="792" spans="1:42" s="3" customFormat="1" ht="12.75">
      <c r="A792" s="9" t="s">
        <v>15</v>
      </c>
      <c r="B792" s="63" t="s">
        <v>15</v>
      </c>
      <c r="C792" s="48" t="s">
        <v>127</v>
      </c>
      <c r="D792" s="49">
        <v>3</v>
      </c>
      <c r="E792" s="49">
        <v>11</v>
      </c>
      <c r="F792" s="49">
        <v>1</v>
      </c>
      <c r="G792" s="49">
        <v>902</v>
      </c>
      <c r="H792" s="49">
        <v>12320</v>
      </c>
      <c r="I792" s="49">
        <v>81660</v>
      </c>
      <c r="J792" s="64">
        <v>800</v>
      </c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>
        <f>AH793+AH795</f>
        <v>5005764</v>
      </c>
      <c r="AI792" s="23"/>
      <c r="AJ792" s="23"/>
      <c r="AK792" s="23"/>
      <c r="AL792" s="23"/>
      <c r="AM792" s="23"/>
      <c r="AN792" s="23"/>
      <c r="AO792" s="23"/>
      <c r="AP792" s="23"/>
    </row>
    <row r="793" spans="1:42" s="3" customFormat="1" ht="63.75">
      <c r="A793" s="9" t="s">
        <v>162</v>
      </c>
      <c r="B793" s="63" t="s">
        <v>162</v>
      </c>
      <c r="C793" s="48" t="s">
        <v>127</v>
      </c>
      <c r="D793" s="49">
        <v>3</v>
      </c>
      <c r="E793" s="49">
        <v>11</v>
      </c>
      <c r="F793" s="49">
        <v>1</v>
      </c>
      <c r="G793" s="49">
        <v>902</v>
      </c>
      <c r="H793" s="49">
        <v>12320</v>
      </c>
      <c r="I793" s="49">
        <v>81660</v>
      </c>
      <c r="J793" s="64">
        <v>810</v>
      </c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>
        <f>AH794</f>
        <v>5000000</v>
      </c>
      <c r="AI793" s="23"/>
      <c r="AJ793" s="23"/>
      <c r="AK793" s="23"/>
      <c r="AL793" s="23"/>
      <c r="AM793" s="23"/>
      <c r="AN793" s="23"/>
      <c r="AO793" s="23"/>
      <c r="AP793" s="23"/>
    </row>
    <row r="794" spans="1:42" s="3" customFormat="1" ht="82.5" customHeight="1">
      <c r="A794" s="5" t="s">
        <v>244</v>
      </c>
      <c r="B794" s="63" t="s">
        <v>263</v>
      </c>
      <c r="C794" s="48" t="s">
        <v>127</v>
      </c>
      <c r="D794" s="49">
        <v>3</v>
      </c>
      <c r="E794" s="49">
        <v>11</v>
      </c>
      <c r="F794" s="49">
        <v>1</v>
      </c>
      <c r="G794" s="49">
        <v>902</v>
      </c>
      <c r="H794" s="49">
        <v>12320</v>
      </c>
      <c r="I794" s="49">
        <v>81660</v>
      </c>
      <c r="J794" s="64">
        <v>811</v>
      </c>
      <c r="K794" s="23"/>
      <c r="L794" s="23"/>
      <c r="M794" s="23"/>
      <c r="N794" s="23"/>
      <c r="O794" s="23"/>
      <c r="P794" s="23"/>
      <c r="Q794" s="23"/>
      <c r="R794" s="23">
        <v>2631579</v>
      </c>
      <c r="S794" s="23"/>
      <c r="T794" s="23"/>
      <c r="U794" s="23"/>
      <c r="V794" s="23"/>
      <c r="W794" s="23"/>
      <c r="X794" s="23"/>
      <c r="Y794" s="23"/>
      <c r="Z794" s="23">
        <v>2000000</v>
      </c>
      <c r="AA794" s="23"/>
      <c r="AB794" s="23"/>
      <c r="AC794" s="23"/>
      <c r="AD794" s="23"/>
      <c r="AE794" s="23">
        <v>3000000</v>
      </c>
      <c r="AF794" s="23"/>
      <c r="AG794" s="23"/>
      <c r="AH794" s="23">
        <f>Z794+AE794</f>
        <v>5000000</v>
      </c>
      <c r="AI794" s="23"/>
      <c r="AJ794" s="23"/>
      <c r="AK794" s="23"/>
      <c r="AL794" s="23"/>
      <c r="AM794" s="23"/>
      <c r="AN794" s="23"/>
      <c r="AO794" s="23"/>
      <c r="AP794" s="23"/>
    </row>
    <row r="795" spans="1:42" s="3" customFormat="1" ht="27" customHeight="1">
      <c r="A795" s="5"/>
      <c r="B795" s="63" t="s">
        <v>200</v>
      </c>
      <c r="C795" s="48" t="s">
        <v>127</v>
      </c>
      <c r="D795" s="49">
        <v>3</v>
      </c>
      <c r="E795" s="49">
        <v>11</v>
      </c>
      <c r="F795" s="49">
        <v>1</v>
      </c>
      <c r="G795" s="49">
        <v>902</v>
      </c>
      <c r="H795" s="49">
        <v>12320</v>
      </c>
      <c r="I795" s="49">
        <v>81660</v>
      </c>
      <c r="J795" s="64">
        <v>830</v>
      </c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>
        <f>AH796</f>
        <v>5764</v>
      </c>
      <c r="AI795" s="23"/>
      <c r="AJ795" s="23"/>
      <c r="AK795" s="23"/>
      <c r="AL795" s="23"/>
      <c r="AM795" s="23"/>
      <c r="AN795" s="23"/>
      <c r="AO795" s="23"/>
      <c r="AP795" s="23"/>
    </row>
    <row r="796" spans="1:42" s="3" customFormat="1" ht="144" customHeight="1">
      <c r="A796" s="5"/>
      <c r="B796" s="63" t="s">
        <v>201</v>
      </c>
      <c r="C796" s="48" t="s">
        <v>127</v>
      </c>
      <c r="D796" s="49">
        <v>3</v>
      </c>
      <c r="E796" s="49">
        <v>11</v>
      </c>
      <c r="F796" s="49">
        <v>1</v>
      </c>
      <c r="G796" s="49">
        <v>902</v>
      </c>
      <c r="H796" s="49">
        <v>12320</v>
      </c>
      <c r="I796" s="49">
        <v>81660</v>
      </c>
      <c r="J796" s="64">
        <v>831</v>
      </c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>
        <v>5764</v>
      </c>
      <c r="AD796" s="23"/>
      <c r="AE796" s="23"/>
      <c r="AF796" s="23"/>
      <c r="AG796" s="23"/>
      <c r="AH796" s="23">
        <f>AC796</f>
        <v>5764</v>
      </c>
      <c r="AI796" s="23"/>
      <c r="AJ796" s="23"/>
      <c r="AK796" s="23"/>
      <c r="AL796" s="23"/>
      <c r="AM796" s="23"/>
      <c r="AN796" s="23"/>
      <c r="AO796" s="23"/>
      <c r="AP796" s="23"/>
    </row>
    <row r="797" spans="1:42" s="3" customFormat="1" ht="63.75" hidden="1">
      <c r="A797" s="10" t="s">
        <v>236</v>
      </c>
      <c r="B797" s="51" t="s">
        <v>236</v>
      </c>
      <c r="C797" s="60" t="s">
        <v>127</v>
      </c>
      <c r="D797" s="52">
        <v>3</v>
      </c>
      <c r="E797" s="52">
        <v>11</v>
      </c>
      <c r="F797" s="52">
        <v>1</v>
      </c>
      <c r="G797" s="52">
        <v>902</v>
      </c>
      <c r="H797" s="52">
        <v>16170</v>
      </c>
      <c r="I797" s="52">
        <v>16170</v>
      </c>
      <c r="J797" s="53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>
        <f>AH798</f>
        <v>0</v>
      </c>
      <c r="AI797" s="24"/>
      <c r="AJ797" s="24"/>
      <c r="AK797" s="24"/>
      <c r="AL797" s="24"/>
      <c r="AM797" s="24">
        <f>AM798</f>
        <v>0</v>
      </c>
      <c r="AN797" s="24"/>
      <c r="AO797" s="24"/>
      <c r="AP797" s="23"/>
    </row>
    <row r="798" spans="1:42" s="3" customFormat="1" ht="38.25" hidden="1">
      <c r="A798" s="9" t="s">
        <v>133</v>
      </c>
      <c r="B798" s="63" t="s">
        <v>133</v>
      </c>
      <c r="C798" s="48" t="s">
        <v>127</v>
      </c>
      <c r="D798" s="49">
        <v>3</v>
      </c>
      <c r="E798" s="49">
        <v>11</v>
      </c>
      <c r="F798" s="49">
        <v>1</v>
      </c>
      <c r="G798" s="49">
        <v>902</v>
      </c>
      <c r="H798" s="49">
        <v>16170</v>
      </c>
      <c r="I798" s="49">
        <v>16170</v>
      </c>
      <c r="J798" s="64">
        <v>200</v>
      </c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>
        <f>AH799</f>
        <v>0</v>
      </c>
      <c r="AI798" s="23"/>
      <c r="AJ798" s="23"/>
      <c r="AK798" s="23"/>
      <c r="AL798" s="23"/>
      <c r="AM798" s="23">
        <f>AM799</f>
        <v>0</v>
      </c>
      <c r="AN798" s="23"/>
      <c r="AO798" s="23"/>
      <c r="AP798" s="23"/>
    </row>
    <row r="799" spans="1:42" s="3" customFormat="1" ht="38.25" hidden="1">
      <c r="A799" s="9" t="s">
        <v>13</v>
      </c>
      <c r="B799" s="63" t="s">
        <v>13</v>
      </c>
      <c r="C799" s="48" t="s">
        <v>127</v>
      </c>
      <c r="D799" s="49">
        <v>3</v>
      </c>
      <c r="E799" s="49">
        <v>11</v>
      </c>
      <c r="F799" s="49">
        <v>1</v>
      </c>
      <c r="G799" s="49">
        <v>902</v>
      </c>
      <c r="H799" s="49">
        <v>16170</v>
      </c>
      <c r="I799" s="49">
        <v>16170</v>
      </c>
      <c r="J799" s="64">
        <v>240</v>
      </c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>
        <f>AH800</f>
        <v>0</v>
      </c>
      <c r="AI799" s="23"/>
      <c r="AJ799" s="23"/>
      <c r="AK799" s="23"/>
      <c r="AL799" s="23"/>
      <c r="AM799" s="23">
        <f>AM800</f>
        <v>0</v>
      </c>
      <c r="AN799" s="23"/>
      <c r="AO799" s="23"/>
      <c r="AP799" s="23"/>
    </row>
    <row r="800" spans="1:42" s="3" customFormat="1" ht="38.25" hidden="1">
      <c r="A800" s="9" t="s">
        <v>134</v>
      </c>
      <c r="B800" s="63" t="s">
        <v>134</v>
      </c>
      <c r="C800" s="48" t="s">
        <v>127</v>
      </c>
      <c r="D800" s="49">
        <v>3</v>
      </c>
      <c r="E800" s="49">
        <v>11</v>
      </c>
      <c r="F800" s="49">
        <v>1</v>
      </c>
      <c r="G800" s="49">
        <v>902</v>
      </c>
      <c r="H800" s="49">
        <v>16170</v>
      </c>
      <c r="I800" s="49">
        <v>16170</v>
      </c>
      <c r="J800" s="64">
        <v>244</v>
      </c>
      <c r="K800" s="23"/>
      <c r="L800" s="23"/>
      <c r="M800" s="23"/>
      <c r="N800" s="23">
        <v>16691796</v>
      </c>
      <c r="O800" s="23"/>
      <c r="P800" s="23"/>
      <c r="Q800" s="23"/>
      <c r="R800" s="23"/>
      <c r="S800" s="23"/>
      <c r="T800" s="23"/>
      <c r="U800" s="23"/>
      <c r="V800" s="23"/>
      <c r="W800" s="23">
        <v>30000000</v>
      </c>
      <c r="X800" s="23"/>
      <c r="Y800" s="23"/>
      <c r="Z800" s="23">
        <v>-11511410.58</v>
      </c>
      <c r="AA800" s="23"/>
      <c r="AB800" s="23"/>
      <c r="AC800" s="23"/>
      <c r="AD800" s="23"/>
      <c r="AE800" s="23"/>
      <c r="AF800" s="23"/>
      <c r="AG800" s="23"/>
      <c r="AH800" s="23">
        <v>0</v>
      </c>
      <c r="AI800" s="23"/>
      <c r="AJ800" s="23"/>
      <c r="AK800" s="23"/>
      <c r="AL800" s="23"/>
      <c r="AM800" s="23">
        <v>0</v>
      </c>
      <c r="AN800" s="23"/>
      <c r="AO800" s="23"/>
      <c r="AP800" s="23"/>
    </row>
    <row r="801" spans="1:42" s="3" customFormat="1" ht="67.5" customHeight="1">
      <c r="A801" s="10" t="s">
        <v>236</v>
      </c>
      <c r="B801" s="59" t="s">
        <v>379</v>
      </c>
      <c r="C801" s="60" t="s">
        <v>127</v>
      </c>
      <c r="D801" s="52">
        <v>3</v>
      </c>
      <c r="E801" s="52">
        <v>11</v>
      </c>
      <c r="F801" s="52">
        <v>1</v>
      </c>
      <c r="G801" s="52">
        <v>902</v>
      </c>
      <c r="H801" s="52" t="s">
        <v>237</v>
      </c>
      <c r="I801" s="52" t="s">
        <v>237</v>
      </c>
      <c r="J801" s="53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>
        <f>AH802</f>
        <v>21660277.540000003</v>
      </c>
      <c r="AI801" s="24"/>
      <c r="AJ801" s="24"/>
      <c r="AK801" s="24"/>
      <c r="AL801" s="24"/>
      <c r="AM801" s="24">
        <f aca="true" t="shared" si="66" ref="AM801:AP803">AM802</f>
        <v>2164030</v>
      </c>
      <c r="AN801" s="24"/>
      <c r="AO801" s="24"/>
      <c r="AP801" s="24">
        <f t="shared" si="66"/>
        <v>2164030</v>
      </c>
    </row>
    <row r="802" spans="1:42" s="3" customFormat="1" ht="38.25">
      <c r="A802" s="9" t="s">
        <v>133</v>
      </c>
      <c r="B802" s="63" t="s">
        <v>133</v>
      </c>
      <c r="C802" s="48" t="s">
        <v>127</v>
      </c>
      <c r="D802" s="49">
        <v>3</v>
      </c>
      <c r="E802" s="49">
        <v>11</v>
      </c>
      <c r="F802" s="49">
        <v>1</v>
      </c>
      <c r="G802" s="49">
        <v>902</v>
      </c>
      <c r="H802" s="49" t="s">
        <v>237</v>
      </c>
      <c r="I802" s="49" t="s">
        <v>237</v>
      </c>
      <c r="J802" s="64">
        <v>200</v>
      </c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>
        <f>AH803</f>
        <v>21660277.540000003</v>
      </c>
      <c r="AI802" s="23"/>
      <c r="AJ802" s="23"/>
      <c r="AK802" s="23"/>
      <c r="AL802" s="23"/>
      <c r="AM802" s="23">
        <f t="shared" si="66"/>
        <v>2164030</v>
      </c>
      <c r="AN802" s="23"/>
      <c r="AO802" s="23"/>
      <c r="AP802" s="23">
        <f t="shared" si="66"/>
        <v>2164030</v>
      </c>
    </row>
    <row r="803" spans="1:42" s="3" customFormat="1" ht="38.25">
      <c r="A803" s="9" t="s">
        <v>13</v>
      </c>
      <c r="B803" s="63" t="s">
        <v>13</v>
      </c>
      <c r="C803" s="48" t="s">
        <v>127</v>
      </c>
      <c r="D803" s="49">
        <v>3</v>
      </c>
      <c r="E803" s="49">
        <v>11</v>
      </c>
      <c r="F803" s="49">
        <v>1</v>
      </c>
      <c r="G803" s="49">
        <v>902</v>
      </c>
      <c r="H803" s="49" t="s">
        <v>237</v>
      </c>
      <c r="I803" s="49" t="s">
        <v>237</v>
      </c>
      <c r="J803" s="64">
        <v>240</v>
      </c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>
        <f>AH804</f>
        <v>21660277.540000003</v>
      </c>
      <c r="AI803" s="23"/>
      <c r="AJ803" s="23"/>
      <c r="AK803" s="23"/>
      <c r="AL803" s="23"/>
      <c r="AM803" s="23">
        <f t="shared" si="66"/>
        <v>2164030</v>
      </c>
      <c r="AN803" s="23"/>
      <c r="AO803" s="23"/>
      <c r="AP803" s="23">
        <f t="shared" si="66"/>
        <v>2164030</v>
      </c>
    </row>
    <row r="804" spans="1:42" s="3" customFormat="1" ht="38.25">
      <c r="A804" s="9" t="s">
        <v>134</v>
      </c>
      <c r="B804" s="63" t="s">
        <v>134</v>
      </c>
      <c r="C804" s="48" t="s">
        <v>127</v>
      </c>
      <c r="D804" s="49">
        <v>3</v>
      </c>
      <c r="E804" s="49">
        <v>11</v>
      </c>
      <c r="F804" s="49">
        <v>1</v>
      </c>
      <c r="G804" s="49">
        <v>902</v>
      </c>
      <c r="H804" s="49" t="s">
        <v>237</v>
      </c>
      <c r="I804" s="49" t="s">
        <v>237</v>
      </c>
      <c r="J804" s="64">
        <v>244</v>
      </c>
      <c r="K804" s="23"/>
      <c r="L804" s="23">
        <v>2631579</v>
      </c>
      <c r="M804" s="23"/>
      <c r="N804" s="23">
        <v>1936300</v>
      </c>
      <c r="O804" s="23"/>
      <c r="P804" s="23"/>
      <c r="Q804" s="23">
        <v>-3387031.63</v>
      </c>
      <c r="R804" s="23"/>
      <c r="S804" s="23"/>
      <c r="T804" s="23"/>
      <c r="U804" s="23">
        <v>2943252.4</v>
      </c>
      <c r="V804" s="23"/>
      <c r="W804" s="23"/>
      <c r="X804" s="23"/>
      <c r="Y804" s="23"/>
      <c r="Z804" s="23"/>
      <c r="AA804" s="23"/>
      <c r="AB804" s="23"/>
      <c r="AC804" s="23">
        <v>1046791.12</v>
      </c>
      <c r="AD804" s="23"/>
      <c r="AE804" s="23">
        <v>-39133</v>
      </c>
      <c r="AF804" s="23"/>
      <c r="AG804" s="23"/>
      <c r="AH804" s="23">
        <f>20652619.42+AC804+AE804</f>
        <v>21660277.540000003</v>
      </c>
      <c r="AI804" s="23"/>
      <c r="AJ804" s="23"/>
      <c r="AK804" s="23"/>
      <c r="AL804" s="23"/>
      <c r="AM804" s="23">
        <v>2164030</v>
      </c>
      <c r="AN804" s="23"/>
      <c r="AO804" s="23"/>
      <c r="AP804" s="23">
        <v>2164030</v>
      </c>
    </row>
    <row r="805" spans="1:42" s="3" customFormat="1" ht="51">
      <c r="A805" s="10" t="s">
        <v>252</v>
      </c>
      <c r="B805" s="51" t="s">
        <v>380</v>
      </c>
      <c r="C805" s="60" t="s">
        <v>127</v>
      </c>
      <c r="D805" s="52">
        <v>4</v>
      </c>
      <c r="E805" s="52"/>
      <c r="F805" s="52"/>
      <c r="G805" s="52"/>
      <c r="H805" s="52"/>
      <c r="I805" s="52"/>
      <c r="J805" s="53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>
        <f>AH818+AH810+AH814+AH806</f>
        <v>0</v>
      </c>
      <c r="AI805" s="24"/>
      <c r="AJ805" s="24"/>
      <c r="AK805" s="24"/>
      <c r="AL805" s="24"/>
      <c r="AM805" s="24">
        <f>AM818+AM810+AM814+AM806</f>
        <v>0</v>
      </c>
      <c r="AN805" s="24"/>
      <c r="AO805" s="24"/>
      <c r="AP805" s="24">
        <f>AP818+AP810+AP814+AP806</f>
        <v>0</v>
      </c>
    </row>
    <row r="806" spans="1:42" s="3" customFormat="1" ht="38.25" hidden="1">
      <c r="A806" s="10" t="s">
        <v>270</v>
      </c>
      <c r="B806" s="59" t="s">
        <v>315</v>
      </c>
      <c r="C806" s="60" t="s">
        <v>127</v>
      </c>
      <c r="D806" s="52">
        <v>4</v>
      </c>
      <c r="E806" s="52">
        <v>11</v>
      </c>
      <c r="F806" s="52"/>
      <c r="G806" s="52">
        <v>902</v>
      </c>
      <c r="H806" s="52">
        <v>12480</v>
      </c>
      <c r="I806" s="52">
        <v>81890</v>
      </c>
      <c r="J806" s="53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>
        <f>AH807</f>
        <v>0</v>
      </c>
      <c r="AI806" s="24"/>
      <c r="AJ806" s="24"/>
      <c r="AK806" s="24"/>
      <c r="AL806" s="24"/>
      <c r="AM806" s="23"/>
      <c r="AN806" s="23"/>
      <c r="AO806" s="23"/>
      <c r="AP806" s="23"/>
    </row>
    <row r="807" spans="1:42" s="3" customFormat="1" ht="38.25" hidden="1">
      <c r="A807" s="9" t="s">
        <v>133</v>
      </c>
      <c r="B807" s="63" t="s">
        <v>133</v>
      </c>
      <c r="C807" s="48" t="s">
        <v>127</v>
      </c>
      <c r="D807" s="49">
        <v>4</v>
      </c>
      <c r="E807" s="49">
        <v>11</v>
      </c>
      <c r="F807" s="49"/>
      <c r="G807" s="49">
        <v>902</v>
      </c>
      <c r="H807" s="49">
        <v>12480</v>
      </c>
      <c r="I807" s="49">
        <v>81890</v>
      </c>
      <c r="J807" s="64">
        <v>200</v>
      </c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>
        <f>AH808</f>
        <v>0</v>
      </c>
      <c r="AI807" s="24"/>
      <c r="AJ807" s="24"/>
      <c r="AK807" s="24"/>
      <c r="AL807" s="24"/>
      <c r="AM807" s="23"/>
      <c r="AN807" s="23"/>
      <c r="AO807" s="23"/>
      <c r="AP807" s="23"/>
    </row>
    <row r="808" spans="1:42" s="3" customFormat="1" ht="38.25" hidden="1">
      <c r="A808" s="9" t="s">
        <v>13</v>
      </c>
      <c r="B808" s="63" t="s">
        <v>13</v>
      </c>
      <c r="C808" s="48" t="s">
        <v>127</v>
      </c>
      <c r="D808" s="49">
        <v>4</v>
      </c>
      <c r="E808" s="49">
        <v>11</v>
      </c>
      <c r="F808" s="49"/>
      <c r="G808" s="49">
        <v>902</v>
      </c>
      <c r="H808" s="49">
        <v>12480</v>
      </c>
      <c r="I808" s="49">
        <v>81890</v>
      </c>
      <c r="J808" s="64">
        <v>240</v>
      </c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>
        <f>AH809</f>
        <v>0</v>
      </c>
      <c r="AI808" s="24"/>
      <c r="AJ808" s="24"/>
      <c r="AK808" s="24"/>
      <c r="AL808" s="24"/>
      <c r="AM808" s="23"/>
      <c r="AN808" s="23"/>
      <c r="AO808" s="23"/>
      <c r="AP808" s="23"/>
    </row>
    <row r="809" spans="1:42" s="3" customFormat="1" ht="38.25" hidden="1">
      <c r="A809" s="9" t="s">
        <v>134</v>
      </c>
      <c r="B809" s="63" t="s">
        <v>134</v>
      </c>
      <c r="C809" s="48" t="s">
        <v>127</v>
      </c>
      <c r="D809" s="49">
        <v>4</v>
      </c>
      <c r="E809" s="49">
        <v>11</v>
      </c>
      <c r="F809" s="49"/>
      <c r="G809" s="49">
        <v>902</v>
      </c>
      <c r="H809" s="49">
        <v>12480</v>
      </c>
      <c r="I809" s="49">
        <v>81890</v>
      </c>
      <c r="J809" s="64">
        <v>244</v>
      </c>
      <c r="K809" s="24"/>
      <c r="L809" s="24"/>
      <c r="M809" s="24"/>
      <c r="N809" s="24"/>
      <c r="O809" s="24"/>
      <c r="P809" s="24"/>
      <c r="Q809" s="24"/>
      <c r="R809" s="24"/>
      <c r="S809" s="24"/>
      <c r="T809" s="24">
        <v>828463.25</v>
      </c>
      <c r="U809" s="23">
        <v>57000</v>
      </c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4">
        <v>0</v>
      </c>
      <c r="AI809" s="24"/>
      <c r="AJ809" s="24"/>
      <c r="AK809" s="24"/>
      <c r="AL809" s="24"/>
      <c r="AM809" s="23"/>
      <c r="AN809" s="23"/>
      <c r="AO809" s="23"/>
      <c r="AP809" s="23"/>
    </row>
    <row r="810" spans="1:42" s="3" customFormat="1" ht="63.75" hidden="1">
      <c r="A810" s="10" t="s">
        <v>239</v>
      </c>
      <c r="B810" s="51" t="s">
        <v>239</v>
      </c>
      <c r="C810" s="60" t="s">
        <v>127</v>
      </c>
      <c r="D810" s="52">
        <v>4</v>
      </c>
      <c r="E810" s="52">
        <v>11</v>
      </c>
      <c r="F810" s="52"/>
      <c r="G810" s="52">
        <v>902</v>
      </c>
      <c r="H810" s="52">
        <v>55550</v>
      </c>
      <c r="I810" s="52">
        <v>55550</v>
      </c>
      <c r="J810" s="6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>
        <f>AH811</f>
        <v>0</v>
      </c>
      <c r="AI810" s="24"/>
      <c r="AJ810" s="24"/>
      <c r="AK810" s="24"/>
      <c r="AL810" s="24"/>
      <c r="AM810" s="23"/>
      <c r="AN810" s="23"/>
      <c r="AO810" s="23"/>
      <c r="AP810" s="23"/>
    </row>
    <row r="811" spans="1:42" s="3" customFormat="1" ht="38.25" hidden="1">
      <c r="A811" s="9" t="s">
        <v>133</v>
      </c>
      <c r="B811" s="63" t="s">
        <v>133</v>
      </c>
      <c r="C811" s="48" t="s">
        <v>127</v>
      </c>
      <c r="D811" s="49">
        <v>4</v>
      </c>
      <c r="E811" s="49">
        <v>11</v>
      </c>
      <c r="F811" s="49"/>
      <c r="G811" s="49">
        <v>902</v>
      </c>
      <c r="H811" s="49">
        <v>55550</v>
      </c>
      <c r="I811" s="49">
        <v>55550</v>
      </c>
      <c r="J811" s="64">
        <v>200</v>
      </c>
      <c r="K811" s="24"/>
      <c r="L811" s="24"/>
      <c r="M811" s="24"/>
      <c r="N811" s="24"/>
      <c r="O811" s="24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>
        <f>AH812</f>
        <v>0</v>
      </c>
      <c r="AI811" s="23"/>
      <c r="AJ811" s="23"/>
      <c r="AK811" s="23"/>
      <c r="AL811" s="23"/>
      <c r="AM811" s="23"/>
      <c r="AN811" s="23"/>
      <c r="AO811" s="23"/>
      <c r="AP811" s="23"/>
    </row>
    <row r="812" spans="1:42" s="3" customFormat="1" ht="38.25" hidden="1">
      <c r="A812" s="9" t="s">
        <v>13</v>
      </c>
      <c r="B812" s="63" t="s">
        <v>13</v>
      </c>
      <c r="C812" s="48" t="s">
        <v>127</v>
      </c>
      <c r="D812" s="49">
        <v>4</v>
      </c>
      <c r="E812" s="49">
        <v>11</v>
      </c>
      <c r="F812" s="49"/>
      <c r="G812" s="49">
        <v>902</v>
      </c>
      <c r="H812" s="49">
        <v>55550</v>
      </c>
      <c r="I812" s="49">
        <v>55550</v>
      </c>
      <c r="J812" s="64">
        <v>240</v>
      </c>
      <c r="K812" s="24"/>
      <c r="L812" s="24"/>
      <c r="M812" s="24"/>
      <c r="N812" s="24"/>
      <c r="O812" s="24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>
        <f>AH813</f>
        <v>0</v>
      </c>
      <c r="AI812" s="23"/>
      <c r="AJ812" s="23"/>
      <c r="AK812" s="23"/>
      <c r="AL812" s="23"/>
      <c r="AM812" s="23"/>
      <c r="AN812" s="23"/>
      <c r="AO812" s="23"/>
      <c r="AP812" s="23"/>
    </row>
    <row r="813" spans="1:42" s="3" customFormat="1" ht="38.25" hidden="1">
      <c r="A813" s="9" t="s">
        <v>134</v>
      </c>
      <c r="B813" s="63" t="s">
        <v>134</v>
      </c>
      <c r="C813" s="48" t="s">
        <v>127</v>
      </c>
      <c r="D813" s="49">
        <v>4</v>
      </c>
      <c r="E813" s="49">
        <v>11</v>
      </c>
      <c r="F813" s="49"/>
      <c r="G813" s="49">
        <v>902</v>
      </c>
      <c r="H813" s="49">
        <v>55550</v>
      </c>
      <c r="I813" s="49">
        <v>55550</v>
      </c>
      <c r="J813" s="64">
        <v>244</v>
      </c>
      <c r="K813" s="24"/>
      <c r="L813" s="24"/>
      <c r="M813" s="24"/>
      <c r="N813" s="24"/>
      <c r="O813" s="24"/>
      <c r="P813" s="23">
        <v>75000</v>
      </c>
      <c r="Q813" s="23"/>
      <c r="R813" s="23"/>
      <c r="S813" s="23"/>
      <c r="T813" s="23">
        <v>-75000</v>
      </c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>
        <f>P813+T813</f>
        <v>0</v>
      </c>
      <c r="AI813" s="23"/>
      <c r="AJ813" s="23"/>
      <c r="AK813" s="23"/>
      <c r="AL813" s="23"/>
      <c r="AM813" s="23"/>
      <c r="AN813" s="23"/>
      <c r="AO813" s="23"/>
      <c r="AP813" s="23"/>
    </row>
    <row r="814" spans="1:42" s="3" customFormat="1" ht="74.25" customHeight="1">
      <c r="A814" s="10" t="s">
        <v>239</v>
      </c>
      <c r="B814" s="59" t="s">
        <v>316</v>
      </c>
      <c r="C814" s="60" t="s">
        <v>127</v>
      </c>
      <c r="D814" s="52">
        <v>4</v>
      </c>
      <c r="E814" s="52">
        <v>11</v>
      </c>
      <c r="F814" s="52"/>
      <c r="G814" s="52">
        <v>902</v>
      </c>
      <c r="H814" s="52" t="s">
        <v>240</v>
      </c>
      <c r="I814" s="52" t="s">
        <v>240</v>
      </c>
      <c r="J814" s="64"/>
      <c r="K814" s="24"/>
      <c r="L814" s="24"/>
      <c r="M814" s="24"/>
      <c r="N814" s="24"/>
      <c r="O814" s="24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>
        <f>AH815</f>
        <v>0</v>
      </c>
      <c r="AI814" s="23"/>
      <c r="AJ814" s="23"/>
      <c r="AK814" s="23"/>
      <c r="AL814" s="23"/>
      <c r="AM814" s="23">
        <f>AM815</f>
        <v>0</v>
      </c>
      <c r="AN814" s="23"/>
      <c r="AO814" s="23"/>
      <c r="AP814" s="23">
        <f>AP815</f>
        <v>0</v>
      </c>
    </row>
    <row r="815" spans="1:42" s="3" customFormat="1" ht="38.25">
      <c r="A815" s="9" t="s">
        <v>133</v>
      </c>
      <c r="B815" s="63" t="s">
        <v>133</v>
      </c>
      <c r="C815" s="48" t="s">
        <v>127</v>
      </c>
      <c r="D815" s="49">
        <v>4</v>
      </c>
      <c r="E815" s="49">
        <v>11</v>
      </c>
      <c r="F815" s="49"/>
      <c r="G815" s="49">
        <v>902</v>
      </c>
      <c r="H815" s="49" t="s">
        <v>240</v>
      </c>
      <c r="I815" s="49" t="s">
        <v>240</v>
      </c>
      <c r="J815" s="64">
        <v>200</v>
      </c>
      <c r="K815" s="24"/>
      <c r="L815" s="24"/>
      <c r="M815" s="24"/>
      <c r="N815" s="24"/>
      <c r="O815" s="24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>
        <f>AH816</f>
        <v>0</v>
      </c>
      <c r="AI815" s="23"/>
      <c r="AJ815" s="23"/>
      <c r="AK815" s="23"/>
      <c r="AL815" s="23"/>
      <c r="AM815" s="23">
        <f>AM816</f>
        <v>0</v>
      </c>
      <c r="AN815" s="23"/>
      <c r="AO815" s="23"/>
      <c r="AP815" s="23">
        <f>AP816</f>
        <v>0</v>
      </c>
    </row>
    <row r="816" spans="1:42" s="3" customFormat="1" ht="38.25">
      <c r="A816" s="9" t="s">
        <v>13</v>
      </c>
      <c r="B816" s="63" t="s">
        <v>13</v>
      </c>
      <c r="C816" s="48" t="s">
        <v>127</v>
      </c>
      <c r="D816" s="49">
        <v>4</v>
      </c>
      <c r="E816" s="49">
        <v>11</v>
      </c>
      <c r="F816" s="49"/>
      <c r="G816" s="49">
        <v>902</v>
      </c>
      <c r="H816" s="49" t="s">
        <v>240</v>
      </c>
      <c r="I816" s="49" t="s">
        <v>240</v>
      </c>
      <c r="J816" s="64">
        <v>240</v>
      </c>
      <c r="K816" s="24"/>
      <c r="L816" s="24"/>
      <c r="M816" s="24"/>
      <c r="N816" s="24"/>
      <c r="O816" s="24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>
        <f>AH817</f>
        <v>0</v>
      </c>
      <c r="AI816" s="23"/>
      <c r="AJ816" s="23"/>
      <c r="AK816" s="23"/>
      <c r="AL816" s="23"/>
      <c r="AM816" s="23">
        <f>AM817</f>
        <v>0</v>
      </c>
      <c r="AN816" s="23"/>
      <c r="AO816" s="23"/>
      <c r="AP816" s="23">
        <f>AP817</f>
        <v>0</v>
      </c>
    </row>
    <row r="817" spans="1:42" s="3" customFormat="1" ht="38.25">
      <c r="A817" s="9" t="s">
        <v>134</v>
      </c>
      <c r="B817" s="63" t="s">
        <v>134</v>
      </c>
      <c r="C817" s="48" t="s">
        <v>127</v>
      </c>
      <c r="D817" s="49">
        <v>4</v>
      </c>
      <c r="E817" s="49">
        <v>11</v>
      </c>
      <c r="F817" s="49"/>
      <c r="G817" s="49">
        <v>902</v>
      </c>
      <c r="H817" s="49" t="s">
        <v>240</v>
      </c>
      <c r="I817" s="49" t="s">
        <v>240</v>
      </c>
      <c r="J817" s="64">
        <v>244</v>
      </c>
      <c r="K817" s="24"/>
      <c r="L817" s="24"/>
      <c r="M817" s="24"/>
      <c r="N817" s="24"/>
      <c r="O817" s="24"/>
      <c r="P817" s="23">
        <v>2025000</v>
      </c>
      <c r="Q817" s="23"/>
      <c r="R817" s="23"/>
      <c r="S817" s="23"/>
      <c r="T817" s="23">
        <v>-386308.84</v>
      </c>
      <c r="U817" s="23"/>
      <c r="V817" s="23">
        <v>-62298.96</v>
      </c>
      <c r="W817" s="23"/>
      <c r="X817" s="23"/>
      <c r="Y817" s="23"/>
      <c r="Z817" s="23">
        <v>437475.03</v>
      </c>
      <c r="AA817" s="23">
        <v>-937475.03</v>
      </c>
      <c r="AB817" s="23"/>
      <c r="AC817" s="23"/>
      <c r="AD817" s="23"/>
      <c r="AE817" s="23"/>
      <c r="AF817" s="23"/>
      <c r="AG817" s="23"/>
      <c r="AH817" s="23">
        <f>500000+Z817+AA817</f>
        <v>0</v>
      </c>
      <c r="AI817" s="23"/>
      <c r="AJ817" s="23"/>
      <c r="AK817" s="23">
        <v>-500000</v>
      </c>
      <c r="AL817" s="23"/>
      <c r="AM817" s="23">
        <f>500000+AK817</f>
        <v>0</v>
      </c>
      <c r="AN817" s="23"/>
      <c r="AO817" s="23">
        <v>-500000</v>
      </c>
      <c r="AP817" s="23">
        <f>500000+AO817</f>
        <v>0</v>
      </c>
    </row>
    <row r="818" spans="1:42" s="3" customFormat="1" ht="63.75" hidden="1">
      <c r="A818" s="10" t="s">
        <v>239</v>
      </c>
      <c r="B818" s="51" t="s">
        <v>239</v>
      </c>
      <c r="C818" s="60" t="s">
        <v>127</v>
      </c>
      <c r="D818" s="52">
        <v>4</v>
      </c>
      <c r="E818" s="52">
        <v>11</v>
      </c>
      <c r="F818" s="52"/>
      <c r="G818" s="52">
        <v>902</v>
      </c>
      <c r="H818" s="52" t="s">
        <v>250</v>
      </c>
      <c r="I818" s="52" t="s">
        <v>250</v>
      </c>
      <c r="J818" s="64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>
        <f>AH819</f>
        <v>0</v>
      </c>
      <c r="AI818" s="23"/>
      <c r="AJ818" s="23"/>
      <c r="AK818" s="23"/>
      <c r="AL818" s="23"/>
      <c r="AM818" s="23"/>
      <c r="AN818" s="23"/>
      <c r="AO818" s="23"/>
      <c r="AP818" s="23"/>
    </row>
    <row r="819" spans="1:42" s="3" customFormat="1" ht="38.25" hidden="1">
      <c r="A819" s="9" t="s">
        <v>133</v>
      </c>
      <c r="B819" s="63" t="s">
        <v>133</v>
      </c>
      <c r="C819" s="48" t="s">
        <v>127</v>
      </c>
      <c r="D819" s="49">
        <v>4</v>
      </c>
      <c r="E819" s="49">
        <v>11</v>
      </c>
      <c r="F819" s="49"/>
      <c r="G819" s="49">
        <v>902</v>
      </c>
      <c r="H819" s="49" t="s">
        <v>250</v>
      </c>
      <c r="I819" s="49" t="s">
        <v>250</v>
      </c>
      <c r="J819" s="64">
        <v>200</v>
      </c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>
        <f>AH820</f>
        <v>0</v>
      </c>
      <c r="AI819" s="23"/>
      <c r="AJ819" s="23"/>
      <c r="AK819" s="23"/>
      <c r="AL819" s="23"/>
      <c r="AM819" s="23"/>
      <c r="AN819" s="23"/>
      <c r="AO819" s="23"/>
      <c r="AP819" s="23"/>
    </row>
    <row r="820" spans="1:42" s="3" customFormat="1" ht="38.25" hidden="1">
      <c r="A820" s="9" t="s">
        <v>13</v>
      </c>
      <c r="B820" s="63" t="s">
        <v>13</v>
      </c>
      <c r="C820" s="48" t="s">
        <v>127</v>
      </c>
      <c r="D820" s="49">
        <v>4</v>
      </c>
      <c r="E820" s="49">
        <v>11</v>
      </c>
      <c r="F820" s="49"/>
      <c r="G820" s="49">
        <v>902</v>
      </c>
      <c r="H820" s="49" t="s">
        <v>250</v>
      </c>
      <c r="I820" s="49" t="s">
        <v>250</v>
      </c>
      <c r="J820" s="64">
        <v>240</v>
      </c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>
        <f>AH821</f>
        <v>0</v>
      </c>
      <c r="AI820" s="23"/>
      <c r="AJ820" s="23"/>
      <c r="AK820" s="23"/>
      <c r="AL820" s="23"/>
      <c r="AM820" s="23"/>
      <c r="AN820" s="23"/>
      <c r="AO820" s="23"/>
      <c r="AP820" s="23"/>
    </row>
    <row r="821" spans="1:42" s="3" customFormat="1" ht="38.25" hidden="1">
      <c r="A821" s="9" t="s">
        <v>134</v>
      </c>
      <c r="B821" s="63" t="s">
        <v>134</v>
      </c>
      <c r="C821" s="48" t="s">
        <v>127</v>
      </c>
      <c r="D821" s="49">
        <v>4</v>
      </c>
      <c r="E821" s="49">
        <v>11</v>
      </c>
      <c r="F821" s="49"/>
      <c r="G821" s="49">
        <v>902</v>
      </c>
      <c r="H821" s="49" t="s">
        <v>250</v>
      </c>
      <c r="I821" s="49" t="s">
        <v>250</v>
      </c>
      <c r="J821" s="64">
        <v>244</v>
      </c>
      <c r="K821" s="23"/>
      <c r="L821" s="23"/>
      <c r="M821" s="23"/>
      <c r="N821" s="23"/>
      <c r="O821" s="23"/>
      <c r="P821" s="23">
        <v>29951451.73</v>
      </c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>
        <v>0</v>
      </c>
      <c r="AI821" s="23"/>
      <c r="AJ821" s="23"/>
      <c r="AK821" s="23"/>
      <c r="AL821" s="23"/>
      <c r="AM821" s="23"/>
      <c r="AN821" s="23"/>
      <c r="AO821" s="23"/>
      <c r="AP821" s="23"/>
    </row>
    <row r="822" spans="1:42" ht="77.25" customHeight="1">
      <c r="A822" s="12" t="s">
        <v>196</v>
      </c>
      <c r="B822" s="73" t="s">
        <v>196</v>
      </c>
      <c r="C822" s="60" t="s">
        <v>128</v>
      </c>
      <c r="D822" s="52"/>
      <c r="E822" s="52"/>
      <c r="F822" s="52"/>
      <c r="G822" s="52"/>
      <c r="H822" s="52"/>
      <c r="I822" s="52"/>
      <c r="J822" s="53"/>
      <c r="K822" s="24">
        <f>K823+K830</f>
        <v>487494</v>
      </c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>
        <f>AH823+AH830</f>
        <v>4157325.9</v>
      </c>
      <c r="AI822" s="24"/>
      <c r="AJ822" s="24"/>
      <c r="AK822" s="24"/>
      <c r="AL822" s="24"/>
      <c r="AM822" s="24">
        <f>AM823+AM830</f>
        <v>1496270.4</v>
      </c>
      <c r="AN822" s="24"/>
      <c r="AO822" s="24"/>
      <c r="AP822" s="24">
        <f>AP823+AP830</f>
        <v>1200600</v>
      </c>
    </row>
    <row r="823" spans="1:42" ht="39" customHeight="1">
      <c r="A823" s="12" t="s">
        <v>152</v>
      </c>
      <c r="B823" s="73" t="s">
        <v>152</v>
      </c>
      <c r="C823" s="60" t="s">
        <v>128</v>
      </c>
      <c r="D823" s="52">
        <v>1</v>
      </c>
      <c r="E823" s="52"/>
      <c r="F823" s="52"/>
      <c r="G823" s="52"/>
      <c r="H823" s="52"/>
      <c r="I823" s="52"/>
      <c r="J823" s="53"/>
      <c r="K823" s="24">
        <f>K825</f>
        <v>487494</v>
      </c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>
        <f>AH825</f>
        <v>4157325.9</v>
      </c>
      <c r="AI823" s="24"/>
      <c r="AJ823" s="24"/>
      <c r="AK823" s="24"/>
      <c r="AL823" s="24"/>
      <c r="AM823" s="24">
        <f>AM825</f>
        <v>1496270.4</v>
      </c>
      <c r="AN823" s="24"/>
      <c r="AO823" s="24"/>
      <c r="AP823" s="24">
        <f>AP825</f>
        <v>1200600</v>
      </c>
    </row>
    <row r="824" spans="1:42" ht="75.75" customHeight="1">
      <c r="A824" s="12" t="s">
        <v>195</v>
      </c>
      <c r="B824" s="73" t="s">
        <v>195</v>
      </c>
      <c r="C824" s="60" t="s">
        <v>128</v>
      </c>
      <c r="D824" s="52">
        <v>1</v>
      </c>
      <c r="E824" s="52">
        <v>11</v>
      </c>
      <c r="F824" s="52"/>
      <c r="G824" s="52"/>
      <c r="H824" s="52"/>
      <c r="I824" s="52"/>
      <c r="J824" s="53"/>
      <c r="K824" s="24">
        <f>K825</f>
        <v>487494</v>
      </c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>
        <f>AH825</f>
        <v>4157325.9</v>
      </c>
      <c r="AI824" s="24"/>
      <c r="AJ824" s="24"/>
      <c r="AK824" s="24"/>
      <c r="AL824" s="24"/>
      <c r="AM824" s="24">
        <f>AM825</f>
        <v>1496270.4</v>
      </c>
      <c r="AN824" s="24"/>
      <c r="AO824" s="24"/>
      <c r="AP824" s="24">
        <f>AP825</f>
        <v>1200600</v>
      </c>
    </row>
    <row r="825" spans="1:42" ht="25.5">
      <c r="A825" s="6" t="s">
        <v>51</v>
      </c>
      <c r="B825" s="51" t="s">
        <v>51</v>
      </c>
      <c r="C825" s="60" t="s">
        <v>128</v>
      </c>
      <c r="D825" s="52">
        <v>1</v>
      </c>
      <c r="E825" s="52">
        <v>11</v>
      </c>
      <c r="F825" s="52">
        <v>1</v>
      </c>
      <c r="G825" s="52">
        <v>903</v>
      </c>
      <c r="H825" s="52"/>
      <c r="I825" s="52"/>
      <c r="J825" s="53"/>
      <c r="K825" s="24">
        <f>K826</f>
        <v>487494</v>
      </c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>
        <f>AH826+AH849+AH845</f>
        <v>4157325.9</v>
      </c>
      <c r="AI825" s="24"/>
      <c r="AJ825" s="24"/>
      <c r="AK825" s="24"/>
      <c r="AL825" s="24"/>
      <c r="AM825" s="24">
        <f>AM826+AM849+AM845</f>
        <v>1496270.4</v>
      </c>
      <c r="AN825" s="24"/>
      <c r="AO825" s="24"/>
      <c r="AP825" s="24">
        <f>AP826+AP849+AP845</f>
        <v>1200600</v>
      </c>
    </row>
    <row r="826" spans="1:42" ht="35.25" customHeight="1" hidden="1">
      <c r="A826" s="6" t="s">
        <v>80</v>
      </c>
      <c r="B826" s="51" t="s">
        <v>80</v>
      </c>
      <c r="C826" s="60" t="s">
        <v>128</v>
      </c>
      <c r="D826" s="52">
        <v>1</v>
      </c>
      <c r="E826" s="52">
        <v>11</v>
      </c>
      <c r="F826" s="52">
        <v>1</v>
      </c>
      <c r="G826" s="52">
        <v>903</v>
      </c>
      <c r="H826" s="52">
        <v>12860</v>
      </c>
      <c r="I826" s="52">
        <v>12860</v>
      </c>
      <c r="J826" s="53"/>
      <c r="K826" s="24">
        <f>K827</f>
        <v>487494</v>
      </c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>
        <f>AH827</f>
        <v>0</v>
      </c>
      <c r="AI826" s="24"/>
      <c r="AJ826" s="24"/>
      <c r="AK826" s="24"/>
      <c r="AL826" s="24"/>
      <c r="AM826" s="24">
        <f>AM827</f>
        <v>0</v>
      </c>
      <c r="AN826" s="24"/>
      <c r="AO826" s="24"/>
      <c r="AP826" s="24">
        <f>AP827</f>
        <v>0</v>
      </c>
    </row>
    <row r="827" spans="1:42" ht="25.5" hidden="1">
      <c r="A827" s="5" t="s">
        <v>28</v>
      </c>
      <c r="B827" s="63" t="s">
        <v>28</v>
      </c>
      <c r="C827" s="48" t="s">
        <v>128</v>
      </c>
      <c r="D827" s="49">
        <v>1</v>
      </c>
      <c r="E827" s="49">
        <v>11</v>
      </c>
      <c r="F827" s="49">
        <v>1</v>
      </c>
      <c r="G827" s="49">
        <v>903</v>
      </c>
      <c r="H827" s="49">
        <v>12860</v>
      </c>
      <c r="I827" s="49">
        <v>12860</v>
      </c>
      <c r="J827" s="64">
        <v>300</v>
      </c>
      <c r="K827" s="23">
        <f>K828</f>
        <v>487494</v>
      </c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>
        <f>AH828</f>
        <v>0</v>
      </c>
      <c r="AI827" s="23"/>
      <c r="AJ827" s="23"/>
      <c r="AK827" s="23"/>
      <c r="AL827" s="23"/>
      <c r="AM827" s="23">
        <f>AM828</f>
        <v>0</v>
      </c>
      <c r="AN827" s="23"/>
      <c r="AO827" s="23"/>
      <c r="AP827" s="23">
        <f>AP828</f>
        <v>0</v>
      </c>
    </row>
    <row r="828" spans="1:42" ht="38.25" hidden="1">
      <c r="A828" s="5" t="s">
        <v>78</v>
      </c>
      <c r="B828" s="63" t="s">
        <v>78</v>
      </c>
      <c r="C828" s="48" t="s">
        <v>128</v>
      </c>
      <c r="D828" s="49">
        <v>1</v>
      </c>
      <c r="E828" s="49">
        <v>11</v>
      </c>
      <c r="F828" s="49">
        <v>1</v>
      </c>
      <c r="G828" s="49">
        <v>903</v>
      </c>
      <c r="H828" s="49">
        <v>12860</v>
      </c>
      <c r="I828" s="49">
        <v>12860</v>
      </c>
      <c r="J828" s="64">
        <v>320</v>
      </c>
      <c r="K828" s="23">
        <f>K829</f>
        <v>487494</v>
      </c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>
        <f>AH829</f>
        <v>0</v>
      </c>
      <c r="AI828" s="23"/>
      <c r="AJ828" s="23"/>
      <c r="AK828" s="23"/>
      <c r="AL828" s="23"/>
      <c r="AM828" s="23">
        <f>AM829</f>
        <v>0</v>
      </c>
      <c r="AN828" s="23"/>
      <c r="AO828" s="23"/>
      <c r="AP828" s="23">
        <f>AP829</f>
        <v>0</v>
      </c>
    </row>
    <row r="829" spans="1:42" s="3" customFormat="1" ht="39.75" customHeight="1" hidden="1">
      <c r="A829" s="5" t="s">
        <v>79</v>
      </c>
      <c r="B829" s="63" t="s">
        <v>79</v>
      </c>
      <c r="C829" s="48" t="s">
        <v>128</v>
      </c>
      <c r="D829" s="49">
        <v>1</v>
      </c>
      <c r="E829" s="49">
        <v>11</v>
      </c>
      <c r="F829" s="49">
        <v>1</v>
      </c>
      <c r="G829" s="49">
        <v>903</v>
      </c>
      <c r="H829" s="49">
        <v>12860</v>
      </c>
      <c r="I829" s="49">
        <v>12860</v>
      </c>
      <c r="J829" s="64">
        <v>322</v>
      </c>
      <c r="K829" s="23">
        <v>487494</v>
      </c>
      <c r="L829" s="23"/>
      <c r="M829" s="23"/>
      <c r="N829" s="23"/>
      <c r="O829" s="23"/>
      <c r="P829" s="23"/>
      <c r="Q829" s="23">
        <v>-487494</v>
      </c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>
        <f>K829+L829+Q829</f>
        <v>0</v>
      </c>
      <c r="AI829" s="23"/>
      <c r="AJ829" s="23"/>
      <c r="AK829" s="23"/>
      <c r="AL829" s="23"/>
      <c r="AM829" s="23">
        <v>0</v>
      </c>
      <c r="AN829" s="23"/>
      <c r="AO829" s="23"/>
      <c r="AP829" s="23"/>
    </row>
    <row r="830" spans="1:42" ht="63.75" hidden="1">
      <c r="A830" s="6" t="s">
        <v>199</v>
      </c>
      <c r="B830" s="51" t="s">
        <v>199</v>
      </c>
      <c r="C830" s="60" t="s">
        <v>128</v>
      </c>
      <c r="D830" s="52">
        <v>2</v>
      </c>
      <c r="E830" s="52"/>
      <c r="F830" s="52"/>
      <c r="G830" s="52"/>
      <c r="H830" s="52"/>
      <c r="I830" s="52"/>
      <c r="J830" s="53"/>
      <c r="K830" s="24">
        <f>K832</f>
        <v>0</v>
      </c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>
        <f>AH832</f>
        <v>0</v>
      </c>
      <c r="AI830" s="24"/>
      <c r="AJ830" s="24"/>
      <c r="AK830" s="24"/>
      <c r="AL830" s="24"/>
      <c r="AM830" s="24">
        <f>AM832</f>
        <v>0</v>
      </c>
      <c r="AN830" s="24"/>
      <c r="AO830" s="24"/>
      <c r="AP830" s="24">
        <f>AP832</f>
        <v>0</v>
      </c>
    </row>
    <row r="831" spans="1:42" ht="70.5" customHeight="1" hidden="1">
      <c r="A831" s="6" t="s">
        <v>198</v>
      </c>
      <c r="B831" s="51" t="s">
        <v>198</v>
      </c>
      <c r="C831" s="60" t="s">
        <v>128</v>
      </c>
      <c r="D831" s="52">
        <v>2</v>
      </c>
      <c r="E831" s="52">
        <v>11</v>
      </c>
      <c r="F831" s="52"/>
      <c r="G831" s="52"/>
      <c r="H831" s="52"/>
      <c r="I831" s="52"/>
      <c r="J831" s="53"/>
      <c r="K831" s="24">
        <f>K832</f>
        <v>0</v>
      </c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>
        <f>AH832</f>
        <v>0</v>
      </c>
      <c r="AI831" s="24"/>
      <c r="AJ831" s="24"/>
      <c r="AK831" s="24"/>
      <c r="AL831" s="24"/>
      <c r="AM831" s="24">
        <f>AM832</f>
        <v>0</v>
      </c>
      <c r="AN831" s="24"/>
      <c r="AO831" s="24"/>
      <c r="AP831" s="24">
        <f>AP832</f>
        <v>0</v>
      </c>
    </row>
    <row r="832" spans="1:42" ht="12.75" hidden="1">
      <c r="A832" s="6" t="s">
        <v>41</v>
      </c>
      <c r="B832" s="51" t="s">
        <v>41</v>
      </c>
      <c r="C832" s="60" t="s">
        <v>128</v>
      </c>
      <c r="D832" s="52">
        <v>2</v>
      </c>
      <c r="E832" s="52">
        <v>11</v>
      </c>
      <c r="F832" s="52">
        <v>1</v>
      </c>
      <c r="G832" s="52">
        <v>902</v>
      </c>
      <c r="H832" s="52"/>
      <c r="I832" s="52"/>
      <c r="J832" s="53"/>
      <c r="K832" s="24">
        <f>K837+K833+K841</f>
        <v>0</v>
      </c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>
        <f>AH837+AH833+AH841</f>
        <v>0</v>
      </c>
      <c r="AI832" s="24"/>
      <c r="AJ832" s="24"/>
      <c r="AK832" s="24"/>
      <c r="AL832" s="24"/>
      <c r="AM832" s="24">
        <f>AM837+AM833+AM841</f>
        <v>0</v>
      </c>
      <c r="AN832" s="24"/>
      <c r="AO832" s="24"/>
      <c r="AP832" s="24">
        <f>AP837+AP833+AP841</f>
        <v>0</v>
      </c>
    </row>
    <row r="833" spans="1:42" ht="140.25" hidden="1">
      <c r="A833" s="16" t="s">
        <v>202</v>
      </c>
      <c r="B833" s="73" t="s">
        <v>202</v>
      </c>
      <c r="C833" s="52" t="s">
        <v>76</v>
      </c>
      <c r="D833" s="52">
        <v>2</v>
      </c>
      <c r="E833" s="52">
        <v>11</v>
      </c>
      <c r="F833" s="52">
        <v>1</v>
      </c>
      <c r="G833" s="52">
        <v>902</v>
      </c>
      <c r="H833" s="60" t="s">
        <v>156</v>
      </c>
      <c r="I833" s="60" t="s">
        <v>156</v>
      </c>
      <c r="J833" s="53"/>
      <c r="K833" s="24">
        <f>K834</f>
        <v>0</v>
      </c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>
        <f>AH834</f>
        <v>0</v>
      </c>
      <c r="AI833" s="24"/>
      <c r="AJ833" s="24"/>
      <c r="AK833" s="24"/>
      <c r="AL833" s="24"/>
      <c r="AM833" s="24">
        <f>AM834</f>
        <v>0</v>
      </c>
      <c r="AN833" s="24"/>
      <c r="AO833" s="24"/>
      <c r="AP833" s="24">
        <f>AP834</f>
        <v>0</v>
      </c>
    </row>
    <row r="834" spans="1:42" ht="63.75" customHeight="1" hidden="1">
      <c r="A834" s="95" t="s">
        <v>141</v>
      </c>
      <c r="B834" s="96" t="s">
        <v>141</v>
      </c>
      <c r="C834" s="49" t="s">
        <v>76</v>
      </c>
      <c r="D834" s="49">
        <v>2</v>
      </c>
      <c r="E834" s="49">
        <v>11</v>
      </c>
      <c r="F834" s="49">
        <v>1</v>
      </c>
      <c r="G834" s="49">
        <v>902</v>
      </c>
      <c r="H834" s="48" t="s">
        <v>156</v>
      </c>
      <c r="I834" s="48" t="s">
        <v>156</v>
      </c>
      <c r="J834" s="64">
        <v>400</v>
      </c>
      <c r="K834" s="23">
        <f>K835</f>
        <v>0</v>
      </c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>
        <f>AH835</f>
        <v>0</v>
      </c>
      <c r="AI834" s="23"/>
      <c r="AJ834" s="23"/>
      <c r="AK834" s="23"/>
      <c r="AL834" s="23"/>
      <c r="AM834" s="23">
        <f>AM835</f>
        <v>0</v>
      </c>
      <c r="AN834" s="23"/>
      <c r="AO834" s="23"/>
      <c r="AP834" s="23">
        <f>AP835</f>
        <v>0</v>
      </c>
    </row>
    <row r="835" spans="1:42" ht="12.75" hidden="1">
      <c r="A835" s="9" t="s">
        <v>44</v>
      </c>
      <c r="B835" s="63" t="s">
        <v>44</v>
      </c>
      <c r="C835" s="49" t="s">
        <v>76</v>
      </c>
      <c r="D835" s="49">
        <v>2</v>
      </c>
      <c r="E835" s="49">
        <v>11</v>
      </c>
      <c r="F835" s="49">
        <v>1</v>
      </c>
      <c r="G835" s="49">
        <v>902</v>
      </c>
      <c r="H835" s="48" t="s">
        <v>156</v>
      </c>
      <c r="I835" s="48" t="s">
        <v>156</v>
      </c>
      <c r="J835" s="64">
        <v>410</v>
      </c>
      <c r="K835" s="23">
        <f>K836</f>
        <v>0</v>
      </c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>
        <f>AH836</f>
        <v>0</v>
      </c>
      <c r="AI835" s="23"/>
      <c r="AJ835" s="23"/>
      <c r="AK835" s="23"/>
      <c r="AL835" s="23"/>
      <c r="AM835" s="23">
        <f>AM836</f>
        <v>0</v>
      </c>
      <c r="AN835" s="23"/>
      <c r="AO835" s="23"/>
      <c r="AP835" s="23">
        <v>0</v>
      </c>
    </row>
    <row r="836" spans="1:42" s="3" customFormat="1" ht="120" customHeight="1" hidden="1">
      <c r="A836" s="9" t="s">
        <v>39</v>
      </c>
      <c r="B836" s="63" t="s">
        <v>39</v>
      </c>
      <c r="C836" s="49" t="s">
        <v>76</v>
      </c>
      <c r="D836" s="49">
        <v>2</v>
      </c>
      <c r="E836" s="49">
        <v>11</v>
      </c>
      <c r="F836" s="49">
        <v>1</v>
      </c>
      <c r="G836" s="49">
        <v>902</v>
      </c>
      <c r="H836" s="48" t="s">
        <v>156</v>
      </c>
      <c r="I836" s="48" t="s">
        <v>156</v>
      </c>
      <c r="J836" s="64">
        <v>412</v>
      </c>
      <c r="K836" s="23">
        <v>0</v>
      </c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>
        <v>0</v>
      </c>
      <c r="AI836" s="23"/>
      <c r="AJ836" s="23"/>
      <c r="AK836" s="23"/>
      <c r="AL836" s="23"/>
      <c r="AM836" s="23">
        <v>0</v>
      </c>
      <c r="AN836" s="23"/>
      <c r="AO836" s="23"/>
      <c r="AP836" s="23">
        <v>0</v>
      </c>
    </row>
    <row r="837" spans="1:42" ht="114.75" hidden="1">
      <c r="A837" s="16" t="s">
        <v>157</v>
      </c>
      <c r="B837" s="73" t="s">
        <v>157</v>
      </c>
      <c r="C837" s="52" t="s">
        <v>76</v>
      </c>
      <c r="D837" s="52">
        <v>2</v>
      </c>
      <c r="E837" s="52">
        <v>11</v>
      </c>
      <c r="F837" s="52">
        <v>1</v>
      </c>
      <c r="G837" s="52">
        <v>902</v>
      </c>
      <c r="H837" s="60" t="s">
        <v>155</v>
      </c>
      <c r="I837" s="60" t="s">
        <v>155</v>
      </c>
      <c r="J837" s="53"/>
      <c r="K837" s="24">
        <f>K838</f>
        <v>0</v>
      </c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>
        <f>AH838</f>
        <v>0</v>
      </c>
      <c r="AI837" s="24"/>
      <c r="AJ837" s="24"/>
      <c r="AK837" s="24"/>
      <c r="AL837" s="24"/>
      <c r="AM837" s="24">
        <f aca="true" t="shared" si="67" ref="AM837:AP839">AM838</f>
        <v>0</v>
      </c>
      <c r="AN837" s="24"/>
      <c r="AO837" s="24"/>
      <c r="AP837" s="24">
        <f t="shared" si="67"/>
        <v>0</v>
      </c>
    </row>
    <row r="838" spans="1:42" ht="38.25" hidden="1">
      <c r="A838" s="95" t="s">
        <v>141</v>
      </c>
      <c r="B838" s="96" t="s">
        <v>141</v>
      </c>
      <c r="C838" s="49" t="s">
        <v>76</v>
      </c>
      <c r="D838" s="49">
        <v>2</v>
      </c>
      <c r="E838" s="49">
        <v>11</v>
      </c>
      <c r="F838" s="49">
        <v>1</v>
      </c>
      <c r="G838" s="49">
        <v>902</v>
      </c>
      <c r="H838" s="48" t="s">
        <v>155</v>
      </c>
      <c r="I838" s="48" t="s">
        <v>155</v>
      </c>
      <c r="J838" s="64">
        <v>400</v>
      </c>
      <c r="K838" s="23">
        <f>K839</f>
        <v>0</v>
      </c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>
        <f>AH839</f>
        <v>0</v>
      </c>
      <c r="AI838" s="23"/>
      <c r="AJ838" s="23"/>
      <c r="AK838" s="23"/>
      <c r="AL838" s="23"/>
      <c r="AM838" s="23">
        <f t="shared" si="67"/>
        <v>0</v>
      </c>
      <c r="AN838" s="23"/>
      <c r="AO838" s="23"/>
      <c r="AP838" s="23">
        <f t="shared" si="67"/>
        <v>0</v>
      </c>
    </row>
    <row r="839" spans="1:42" ht="12.75" hidden="1">
      <c r="A839" s="9" t="s">
        <v>44</v>
      </c>
      <c r="B839" s="63" t="s">
        <v>44</v>
      </c>
      <c r="C839" s="49" t="s">
        <v>76</v>
      </c>
      <c r="D839" s="49">
        <v>2</v>
      </c>
      <c r="E839" s="49">
        <v>11</v>
      </c>
      <c r="F839" s="49">
        <v>1</v>
      </c>
      <c r="G839" s="49">
        <v>902</v>
      </c>
      <c r="H839" s="48" t="s">
        <v>155</v>
      </c>
      <c r="I839" s="48" t="s">
        <v>155</v>
      </c>
      <c r="J839" s="64">
        <v>410</v>
      </c>
      <c r="K839" s="23">
        <f>K840</f>
        <v>0</v>
      </c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>
        <f>AH840</f>
        <v>0</v>
      </c>
      <c r="AI839" s="23"/>
      <c r="AJ839" s="23"/>
      <c r="AK839" s="23"/>
      <c r="AL839" s="23"/>
      <c r="AM839" s="23">
        <f t="shared" si="67"/>
        <v>0</v>
      </c>
      <c r="AN839" s="23"/>
      <c r="AO839" s="23"/>
      <c r="AP839" s="23">
        <f t="shared" si="67"/>
        <v>0</v>
      </c>
    </row>
    <row r="840" spans="1:42" s="3" customFormat="1" ht="51" hidden="1">
      <c r="A840" s="9" t="s">
        <v>39</v>
      </c>
      <c r="B840" s="63" t="s">
        <v>39</v>
      </c>
      <c r="C840" s="49" t="s">
        <v>76</v>
      </c>
      <c r="D840" s="49">
        <v>2</v>
      </c>
      <c r="E840" s="49">
        <v>11</v>
      </c>
      <c r="F840" s="49">
        <v>1</v>
      </c>
      <c r="G840" s="49">
        <v>902</v>
      </c>
      <c r="H840" s="48" t="s">
        <v>155</v>
      </c>
      <c r="I840" s="48" t="s">
        <v>155</v>
      </c>
      <c r="J840" s="64">
        <v>412</v>
      </c>
      <c r="K840" s="23">
        <v>0</v>
      </c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>
        <v>0</v>
      </c>
      <c r="AI840" s="23"/>
      <c r="AJ840" s="23"/>
      <c r="AK840" s="23"/>
      <c r="AL840" s="23"/>
      <c r="AM840" s="23">
        <v>0</v>
      </c>
      <c r="AN840" s="23"/>
      <c r="AO840" s="23"/>
      <c r="AP840" s="23">
        <v>0</v>
      </c>
    </row>
    <row r="841" spans="1:42" ht="114.75" hidden="1">
      <c r="A841" s="16" t="s">
        <v>157</v>
      </c>
      <c r="B841" s="73" t="s">
        <v>157</v>
      </c>
      <c r="C841" s="52" t="s">
        <v>76</v>
      </c>
      <c r="D841" s="52">
        <v>2</v>
      </c>
      <c r="E841" s="52">
        <v>11</v>
      </c>
      <c r="F841" s="52">
        <v>1</v>
      </c>
      <c r="G841" s="52">
        <v>902</v>
      </c>
      <c r="H841" s="60" t="s">
        <v>203</v>
      </c>
      <c r="I841" s="60" t="s">
        <v>203</v>
      </c>
      <c r="J841" s="56"/>
      <c r="K841" s="24">
        <f>K842</f>
        <v>0</v>
      </c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24">
        <f>AH842</f>
        <v>0</v>
      </c>
      <c r="AI841" s="24"/>
      <c r="AJ841" s="24"/>
      <c r="AK841" s="24"/>
      <c r="AL841" s="24"/>
      <c r="AM841" s="24">
        <f aca="true" t="shared" si="68" ref="AM841:AP843">AM842</f>
        <v>0</v>
      </c>
      <c r="AN841" s="24"/>
      <c r="AO841" s="24"/>
      <c r="AP841" s="24">
        <f t="shared" si="68"/>
        <v>0</v>
      </c>
    </row>
    <row r="842" spans="1:42" ht="38.25" hidden="1">
      <c r="A842" s="95" t="s">
        <v>141</v>
      </c>
      <c r="B842" s="96" t="s">
        <v>141</v>
      </c>
      <c r="C842" s="49" t="s">
        <v>76</v>
      </c>
      <c r="D842" s="49">
        <v>2</v>
      </c>
      <c r="E842" s="49">
        <v>11</v>
      </c>
      <c r="F842" s="49">
        <v>1</v>
      </c>
      <c r="G842" s="49">
        <v>902</v>
      </c>
      <c r="H842" s="48" t="s">
        <v>203</v>
      </c>
      <c r="I842" s="48" t="s">
        <v>203</v>
      </c>
      <c r="J842" s="64">
        <v>400</v>
      </c>
      <c r="K842" s="23">
        <f>K843</f>
        <v>0</v>
      </c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>
        <f>AH843</f>
        <v>0</v>
      </c>
      <c r="AI842" s="23"/>
      <c r="AJ842" s="23"/>
      <c r="AK842" s="23"/>
      <c r="AL842" s="23"/>
      <c r="AM842" s="23">
        <f t="shared" si="68"/>
        <v>0</v>
      </c>
      <c r="AN842" s="23"/>
      <c r="AO842" s="23"/>
      <c r="AP842" s="23">
        <f t="shared" si="68"/>
        <v>0</v>
      </c>
    </row>
    <row r="843" spans="1:42" ht="12.75" hidden="1">
      <c r="A843" s="9" t="s">
        <v>44</v>
      </c>
      <c r="B843" s="63" t="s">
        <v>44</v>
      </c>
      <c r="C843" s="49" t="s">
        <v>76</v>
      </c>
      <c r="D843" s="49">
        <v>2</v>
      </c>
      <c r="E843" s="49">
        <v>11</v>
      </c>
      <c r="F843" s="49">
        <v>1</v>
      </c>
      <c r="G843" s="49">
        <v>902</v>
      </c>
      <c r="H843" s="48" t="s">
        <v>203</v>
      </c>
      <c r="I843" s="48" t="s">
        <v>203</v>
      </c>
      <c r="J843" s="64">
        <v>410</v>
      </c>
      <c r="K843" s="23">
        <f>K844</f>
        <v>0</v>
      </c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>
        <f>AH844</f>
        <v>0</v>
      </c>
      <c r="AI843" s="23"/>
      <c r="AJ843" s="23"/>
      <c r="AK843" s="23"/>
      <c r="AL843" s="23"/>
      <c r="AM843" s="23">
        <f t="shared" si="68"/>
        <v>0</v>
      </c>
      <c r="AN843" s="23"/>
      <c r="AO843" s="23"/>
      <c r="AP843" s="23">
        <f t="shared" si="68"/>
        <v>0</v>
      </c>
    </row>
    <row r="844" spans="1:42" s="3" customFormat="1" ht="51" hidden="1">
      <c r="A844" s="9" t="s">
        <v>39</v>
      </c>
      <c r="B844" s="63" t="s">
        <v>39</v>
      </c>
      <c r="C844" s="49" t="s">
        <v>76</v>
      </c>
      <c r="D844" s="49">
        <v>2</v>
      </c>
      <c r="E844" s="49">
        <v>11</v>
      </c>
      <c r="F844" s="49">
        <v>1</v>
      </c>
      <c r="G844" s="49">
        <v>902</v>
      </c>
      <c r="H844" s="48" t="s">
        <v>203</v>
      </c>
      <c r="I844" s="48" t="s">
        <v>203</v>
      </c>
      <c r="J844" s="64">
        <v>412</v>
      </c>
      <c r="K844" s="23">
        <v>0</v>
      </c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>
        <v>0</v>
      </c>
      <c r="AI844" s="23"/>
      <c r="AJ844" s="23"/>
      <c r="AK844" s="23"/>
      <c r="AL844" s="23"/>
      <c r="AM844" s="23">
        <v>0</v>
      </c>
      <c r="AN844" s="23"/>
      <c r="AO844" s="23"/>
      <c r="AP844" s="23">
        <v>0</v>
      </c>
    </row>
    <row r="845" spans="1:42" s="3" customFormat="1" ht="87" customHeight="1">
      <c r="A845" s="26" t="s">
        <v>253</v>
      </c>
      <c r="B845" s="59" t="s">
        <v>381</v>
      </c>
      <c r="C845" s="60" t="s">
        <v>128</v>
      </c>
      <c r="D845" s="52">
        <v>1</v>
      </c>
      <c r="E845" s="52">
        <v>11</v>
      </c>
      <c r="F845" s="52">
        <v>1</v>
      </c>
      <c r="G845" s="52">
        <v>903</v>
      </c>
      <c r="H845" s="60" t="s">
        <v>264</v>
      </c>
      <c r="I845" s="60" t="s">
        <v>328</v>
      </c>
      <c r="J845" s="53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>
        <f>AH846</f>
        <v>4157325.9</v>
      </c>
      <c r="AI845" s="24"/>
      <c r="AJ845" s="24"/>
      <c r="AK845" s="24"/>
      <c r="AL845" s="24"/>
      <c r="AM845" s="24">
        <f>AM846</f>
        <v>1496270.4</v>
      </c>
      <c r="AN845" s="24"/>
      <c r="AO845" s="24"/>
      <c r="AP845" s="24">
        <f>AP846</f>
        <v>1200600</v>
      </c>
    </row>
    <row r="846" spans="1:42" s="3" customFormat="1" ht="25.5">
      <c r="A846" s="5" t="s">
        <v>28</v>
      </c>
      <c r="B846" s="63" t="s">
        <v>28</v>
      </c>
      <c r="C846" s="48" t="s">
        <v>128</v>
      </c>
      <c r="D846" s="49">
        <v>1</v>
      </c>
      <c r="E846" s="49">
        <v>11</v>
      </c>
      <c r="F846" s="49">
        <v>1</v>
      </c>
      <c r="G846" s="49">
        <v>903</v>
      </c>
      <c r="H846" s="48" t="s">
        <v>264</v>
      </c>
      <c r="I846" s="48" t="s">
        <v>328</v>
      </c>
      <c r="J846" s="64">
        <v>300</v>
      </c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>
        <f>AH847</f>
        <v>4157325.9</v>
      </c>
      <c r="AI846" s="23"/>
      <c r="AJ846" s="23"/>
      <c r="AK846" s="23"/>
      <c r="AL846" s="23"/>
      <c r="AM846" s="23">
        <f>AM847</f>
        <v>1496270.4</v>
      </c>
      <c r="AN846" s="23"/>
      <c r="AO846" s="23"/>
      <c r="AP846" s="23">
        <f>AP847</f>
        <v>1200600</v>
      </c>
    </row>
    <row r="847" spans="1:42" s="3" customFormat="1" ht="38.25">
      <c r="A847" s="5" t="s">
        <v>78</v>
      </c>
      <c r="B847" s="63" t="s">
        <v>78</v>
      </c>
      <c r="C847" s="48" t="s">
        <v>128</v>
      </c>
      <c r="D847" s="49">
        <v>1</v>
      </c>
      <c r="E847" s="49">
        <v>11</v>
      </c>
      <c r="F847" s="49">
        <v>1</v>
      </c>
      <c r="G847" s="49">
        <v>903</v>
      </c>
      <c r="H847" s="48" t="s">
        <v>264</v>
      </c>
      <c r="I847" s="48" t="s">
        <v>328</v>
      </c>
      <c r="J847" s="64">
        <v>320</v>
      </c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>
        <f>AH848</f>
        <v>4157325.9</v>
      </c>
      <c r="AI847" s="23"/>
      <c r="AJ847" s="23"/>
      <c r="AK847" s="23"/>
      <c r="AL847" s="23"/>
      <c r="AM847" s="23">
        <f>AM848</f>
        <v>1496270.4</v>
      </c>
      <c r="AN847" s="23"/>
      <c r="AO847" s="23"/>
      <c r="AP847" s="23">
        <f>AP848</f>
        <v>1200600</v>
      </c>
    </row>
    <row r="848" spans="1:42" s="3" customFormat="1" ht="25.5">
      <c r="A848" s="5" t="s">
        <v>79</v>
      </c>
      <c r="B848" s="63" t="s">
        <v>79</v>
      </c>
      <c r="C848" s="48" t="s">
        <v>128</v>
      </c>
      <c r="D848" s="49">
        <v>1</v>
      </c>
      <c r="E848" s="49">
        <v>11</v>
      </c>
      <c r="F848" s="49">
        <v>1</v>
      </c>
      <c r="G848" s="49">
        <v>903</v>
      </c>
      <c r="H848" s="48" t="s">
        <v>264</v>
      </c>
      <c r="I848" s="48" t="s">
        <v>328</v>
      </c>
      <c r="J848" s="64">
        <v>322</v>
      </c>
      <c r="K848" s="23"/>
      <c r="L848" s="23"/>
      <c r="M848" s="23"/>
      <c r="N848" s="23"/>
      <c r="O848" s="23"/>
      <c r="P848" s="23"/>
      <c r="Q848" s="23">
        <v>487494</v>
      </c>
      <c r="R848" s="23"/>
      <c r="S848" s="23"/>
      <c r="T848" s="23"/>
      <c r="U848" s="23"/>
      <c r="V848" s="23"/>
      <c r="W848" s="23"/>
      <c r="X848" s="23"/>
      <c r="Y848" s="23"/>
      <c r="Z848" s="23"/>
      <c r="AA848" s="23">
        <v>2969518.5</v>
      </c>
      <c r="AB848" s="23"/>
      <c r="AC848" s="23"/>
      <c r="AD848" s="23"/>
      <c r="AE848" s="23"/>
      <c r="AF848" s="23"/>
      <c r="AG848" s="23"/>
      <c r="AH848" s="23">
        <f>1187807.4+AA848</f>
        <v>4157325.9</v>
      </c>
      <c r="AI848" s="23"/>
      <c r="AJ848" s="23"/>
      <c r="AK848" s="23">
        <v>295670.4</v>
      </c>
      <c r="AL848" s="23"/>
      <c r="AM848" s="23">
        <f>1200600+AK848</f>
        <v>1496270.4</v>
      </c>
      <c r="AN848" s="23"/>
      <c r="AO848" s="23"/>
      <c r="AP848" s="23">
        <v>1200600</v>
      </c>
    </row>
    <row r="849" spans="1:42" s="3" customFormat="1" ht="51" hidden="1">
      <c r="A849" s="25" t="s">
        <v>253</v>
      </c>
      <c r="B849" s="70" t="s">
        <v>253</v>
      </c>
      <c r="C849" s="48" t="s">
        <v>128</v>
      </c>
      <c r="D849" s="49">
        <v>1</v>
      </c>
      <c r="E849" s="49">
        <v>11</v>
      </c>
      <c r="F849" s="49">
        <v>1</v>
      </c>
      <c r="G849" s="49">
        <v>903</v>
      </c>
      <c r="H849" s="48" t="s">
        <v>254</v>
      </c>
      <c r="I849" s="48" t="s">
        <v>254</v>
      </c>
      <c r="J849" s="64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>
        <f>AH850</f>
        <v>0</v>
      </c>
      <c r="AI849" s="23"/>
      <c r="AJ849" s="23"/>
      <c r="AK849" s="23"/>
      <c r="AL849" s="23"/>
      <c r="AM849" s="23"/>
      <c r="AN849" s="23"/>
      <c r="AO849" s="23"/>
      <c r="AP849" s="23"/>
    </row>
    <row r="850" spans="1:42" s="3" customFormat="1" ht="25.5" hidden="1">
      <c r="A850" s="5" t="s">
        <v>28</v>
      </c>
      <c r="B850" s="63" t="s">
        <v>28</v>
      </c>
      <c r="C850" s="48" t="s">
        <v>128</v>
      </c>
      <c r="D850" s="49">
        <v>1</v>
      </c>
      <c r="E850" s="49">
        <v>11</v>
      </c>
      <c r="F850" s="49">
        <v>1</v>
      </c>
      <c r="G850" s="49">
        <v>903</v>
      </c>
      <c r="H850" s="48" t="s">
        <v>254</v>
      </c>
      <c r="I850" s="48" t="s">
        <v>254</v>
      </c>
      <c r="J850" s="64">
        <v>300</v>
      </c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>
        <f>AH851</f>
        <v>0</v>
      </c>
      <c r="AI850" s="23"/>
      <c r="AJ850" s="23"/>
      <c r="AK850" s="23"/>
      <c r="AL850" s="23"/>
      <c r="AM850" s="23"/>
      <c r="AN850" s="23"/>
      <c r="AO850" s="23"/>
      <c r="AP850" s="23"/>
    </row>
    <row r="851" spans="1:42" s="3" customFormat="1" ht="38.25" hidden="1">
      <c r="A851" s="5" t="s">
        <v>78</v>
      </c>
      <c r="B851" s="63" t="s">
        <v>78</v>
      </c>
      <c r="C851" s="48" t="s">
        <v>128</v>
      </c>
      <c r="D851" s="49">
        <v>1</v>
      </c>
      <c r="E851" s="49">
        <v>11</v>
      </c>
      <c r="F851" s="49">
        <v>1</v>
      </c>
      <c r="G851" s="49">
        <v>903</v>
      </c>
      <c r="H851" s="48" t="s">
        <v>254</v>
      </c>
      <c r="I851" s="48" t="s">
        <v>254</v>
      </c>
      <c r="J851" s="64">
        <v>320</v>
      </c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>
        <f>AH852</f>
        <v>0</v>
      </c>
      <c r="AI851" s="23"/>
      <c r="AJ851" s="23"/>
      <c r="AK851" s="23"/>
      <c r="AL851" s="23"/>
      <c r="AM851" s="23"/>
      <c r="AN851" s="23"/>
      <c r="AO851" s="23"/>
      <c r="AP851" s="23"/>
    </row>
    <row r="852" spans="1:42" s="3" customFormat="1" ht="25.5" hidden="1">
      <c r="A852" s="5" t="s">
        <v>79</v>
      </c>
      <c r="B852" s="63" t="s">
        <v>79</v>
      </c>
      <c r="C852" s="48" t="s">
        <v>128</v>
      </c>
      <c r="D852" s="49">
        <v>1</v>
      </c>
      <c r="E852" s="49">
        <v>11</v>
      </c>
      <c r="F852" s="49">
        <v>1</v>
      </c>
      <c r="G852" s="49">
        <v>903</v>
      </c>
      <c r="H852" s="48" t="s">
        <v>254</v>
      </c>
      <c r="I852" s="48" t="s">
        <v>254</v>
      </c>
      <c r="J852" s="64">
        <v>322</v>
      </c>
      <c r="K852" s="23"/>
      <c r="L852" s="23"/>
      <c r="M852" s="23"/>
      <c r="N852" s="23"/>
      <c r="O852" s="23"/>
      <c r="P852" s="23">
        <v>1428357.42</v>
      </c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>
        <v>0</v>
      </c>
      <c r="AI852" s="23"/>
      <c r="AJ852" s="23"/>
      <c r="AK852" s="23"/>
      <c r="AL852" s="23"/>
      <c r="AM852" s="23"/>
      <c r="AN852" s="23"/>
      <c r="AO852" s="23"/>
      <c r="AP852" s="23"/>
    </row>
    <row r="853" spans="1:42" s="3" customFormat="1" ht="38.25">
      <c r="A853" s="6"/>
      <c r="B853" s="51" t="s">
        <v>352</v>
      </c>
      <c r="C853" s="60" t="s">
        <v>351</v>
      </c>
      <c r="D853" s="52"/>
      <c r="E853" s="52"/>
      <c r="F853" s="52"/>
      <c r="G853" s="52"/>
      <c r="H853" s="60"/>
      <c r="I853" s="60"/>
      <c r="J853" s="53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>
        <f>AH854</f>
        <v>19243910.68</v>
      </c>
      <c r="AI853" s="24">
        <f aca="true" t="shared" si="69" ref="AI853:AP853">AI854</f>
        <v>0</v>
      </c>
      <c r="AJ853" s="24">
        <f t="shared" si="69"/>
        <v>0</v>
      </c>
      <c r="AK853" s="24">
        <f t="shared" si="69"/>
        <v>0</v>
      </c>
      <c r="AL853" s="24">
        <f t="shared" si="69"/>
        <v>0</v>
      </c>
      <c r="AM853" s="24">
        <f t="shared" si="69"/>
        <v>500000</v>
      </c>
      <c r="AN853" s="24">
        <f t="shared" si="69"/>
        <v>0</v>
      </c>
      <c r="AO853" s="24">
        <f t="shared" si="69"/>
        <v>0</v>
      </c>
      <c r="AP853" s="24">
        <f t="shared" si="69"/>
        <v>500000</v>
      </c>
    </row>
    <row r="854" spans="1:42" s="3" customFormat="1" ht="95.25" customHeight="1">
      <c r="A854" s="6"/>
      <c r="B854" s="51" t="s">
        <v>384</v>
      </c>
      <c r="C854" s="60" t="s">
        <v>351</v>
      </c>
      <c r="D854" s="52">
        <v>0</v>
      </c>
      <c r="E854" s="52">
        <v>11</v>
      </c>
      <c r="F854" s="52"/>
      <c r="G854" s="52"/>
      <c r="H854" s="60"/>
      <c r="I854" s="60"/>
      <c r="J854" s="53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>
        <f>AH855</f>
        <v>19243910.68</v>
      </c>
      <c r="AI854" s="24">
        <f aca="true" t="shared" si="70" ref="AI854:AP854">AI855</f>
        <v>0</v>
      </c>
      <c r="AJ854" s="24">
        <f t="shared" si="70"/>
        <v>0</v>
      </c>
      <c r="AK854" s="24">
        <f t="shared" si="70"/>
        <v>0</v>
      </c>
      <c r="AL854" s="24">
        <f t="shared" si="70"/>
        <v>0</v>
      </c>
      <c r="AM854" s="24">
        <f t="shared" si="70"/>
        <v>500000</v>
      </c>
      <c r="AN854" s="24">
        <f t="shared" si="70"/>
        <v>0</v>
      </c>
      <c r="AO854" s="24">
        <f t="shared" si="70"/>
        <v>0</v>
      </c>
      <c r="AP854" s="24">
        <f t="shared" si="70"/>
        <v>500000</v>
      </c>
    </row>
    <row r="855" spans="1:42" s="3" customFormat="1" ht="27" customHeight="1">
      <c r="A855" s="5"/>
      <c r="B855" s="51" t="s">
        <v>41</v>
      </c>
      <c r="C855" s="60" t="s">
        <v>351</v>
      </c>
      <c r="D855" s="52">
        <v>0</v>
      </c>
      <c r="E855" s="52">
        <v>11</v>
      </c>
      <c r="F855" s="52"/>
      <c r="G855" s="52">
        <v>902</v>
      </c>
      <c r="H855" s="60"/>
      <c r="I855" s="60"/>
      <c r="J855" s="53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>
        <f>AH856+AH860+AH864</f>
        <v>19243910.68</v>
      </c>
      <c r="AI855" s="24"/>
      <c r="AJ855" s="24"/>
      <c r="AK855" s="24"/>
      <c r="AL855" s="24"/>
      <c r="AM855" s="24">
        <f>AM856+AM860+AM864</f>
        <v>500000</v>
      </c>
      <c r="AN855" s="24"/>
      <c r="AO855" s="24"/>
      <c r="AP855" s="24">
        <f>AP856+AP860+AP864</f>
        <v>500000</v>
      </c>
    </row>
    <row r="856" spans="1:42" s="3" customFormat="1" ht="51">
      <c r="A856" s="5"/>
      <c r="B856" s="59" t="s">
        <v>316</v>
      </c>
      <c r="C856" s="48" t="s">
        <v>351</v>
      </c>
      <c r="D856" s="49">
        <v>0</v>
      </c>
      <c r="E856" s="49">
        <v>11</v>
      </c>
      <c r="F856" s="49"/>
      <c r="G856" s="49">
        <v>902</v>
      </c>
      <c r="H856" s="48"/>
      <c r="I856" s="48" t="s">
        <v>240</v>
      </c>
      <c r="J856" s="64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>
        <f>AH857</f>
        <v>18749500.56</v>
      </c>
      <c r="AI856" s="23"/>
      <c r="AJ856" s="23"/>
      <c r="AK856" s="23"/>
      <c r="AL856" s="23"/>
      <c r="AM856" s="23">
        <f>AM857</f>
        <v>500000</v>
      </c>
      <c r="AN856" s="23"/>
      <c r="AO856" s="23"/>
      <c r="AP856" s="23">
        <f>AP857</f>
        <v>500000</v>
      </c>
    </row>
    <row r="857" spans="1:42" s="3" customFormat="1" ht="38.25">
      <c r="A857" s="5"/>
      <c r="B857" s="63" t="s">
        <v>133</v>
      </c>
      <c r="C857" s="48" t="s">
        <v>351</v>
      </c>
      <c r="D857" s="49">
        <v>0</v>
      </c>
      <c r="E857" s="49">
        <v>11</v>
      </c>
      <c r="F857" s="49"/>
      <c r="G857" s="49">
        <v>902</v>
      </c>
      <c r="H857" s="48"/>
      <c r="I857" s="48" t="s">
        <v>240</v>
      </c>
      <c r="J857" s="64">
        <v>200</v>
      </c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>
        <f>AH858</f>
        <v>18749500.56</v>
      </c>
      <c r="AI857" s="23"/>
      <c r="AJ857" s="23"/>
      <c r="AK857" s="23"/>
      <c r="AL857" s="23"/>
      <c r="AM857" s="23">
        <f>AM858</f>
        <v>500000</v>
      </c>
      <c r="AN857" s="23"/>
      <c r="AO857" s="23"/>
      <c r="AP857" s="23">
        <f>AP858</f>
        <v>500000</v>
      </c>
    </row>
    <row r="858" spans="1:42" s="3" customFormat="1" ht="38.25">
      <c r="A858" s="5"/>
      <c r="B858" s="63" t="s">
        <v>13</v>
      </c>
      <c r="C858" s="48" t="s">
        <v>351</v>
      </c>
      <c r="D858" s="49">
        <v>0</v>
      </c>
      <c r="E858" s="49">
        <v>11</v>
      </c>
      <c r="F858" s="49"/>
      <c r="G858" s="49">
        <v>902</v>
      </c>
      <c r="H858" s="48"/>
      <c r="I858" s="48" t="s">
        <v>240</v>
      </c>
      <c r="J858" s="64">
        <v>240</v>
      </c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>
        <f>AH859</f>
        <v>18749500.56</v>
      </c>
      <c r="AI858" s="23"/>
      <c r="AJ858" s="23"/>
      <c r="AK858" s="23"/>
      <c r="AL858" s="23"/>
      <c r="AM858" s="23">
        <f>AM859</f>
        <v>500000</v>
      </c>
      <c r="AN858" s="23"/>
      <c r="AO858" s="23"/>
      <c r="AP858" s="23">
        <f>AP859</f>
        <v>500000</v>
      </c>
    </row>
    <row r="859" spans="1:42" s="3" customFormat="1" ht="38.25">
      <c r="A859" s="5"/>
      <c r="B859" s="63" t="s">
        <v>134</v>
      </c>
      <c r="C859" s="48" t="s">
        <v>351</v>
      </c>
      <c r="D859" s="49">
        <v>0</v>
      </c>
      <c r="E859" s="49">
        <v>11</v>
      </c>
      <c r="F859" s="49"/>
      <c r="G859" s="49">
        <v>902</v>
      </c>
      <c r="H859" s="48"/>
      <c r="I859" s="48" t="s">
        <v>240</v>
      </c>
      <c r="J859" s="64">
        <v>244</v>
      </c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>
        <v>18749500.56</v>
      </c>
      <c r="AB859" s="23"/>
      <c r="AC859" s="23"/>
      <c r="AD859" s="23"/>
      <c r="AE859" s="23"/>
      <c r="AF859" s="23"/>
      <c r="AG859" s="23"/>
      <c r="AH859" s="23">
        <f>AA859</f>
        <v>18749500.56</v>
      </c>
      <c r="AI859" s="23"/>
      <c r="AJ859" s="23"/>
      <c r="AK859" s="23">
        <v>500000</v>
      </c>
      <c r="AL859" s="23"/>
      <c r="AM859" s="23">
        <f>AK859</f>
        <v>500000</v>
      </c>
      <c r="AN859" s="23"/>
      <c r="AO859" s="23">
        <v>500000</v>
      </c>
      <c r="AP859" s="23">
        <f>AO859</f>
        <v>500000</v>
      </c>
    </row>
    <row r="860" spans="1:42" s="3" customFormat="1" ht="12.75">
      <c r="A860" s="6"/>
      <c r="B860" s="51" t="s">
        <v>361</v>
      </c>
      <c r="C860" s="48" t="s">
        <v>351</v>
      </c>
      <c r="D860" s="49">
        <v>0</v>
      </c>
      <c r="E860" s="49">
        <v>11</v>
      </c>
      <c r="F860" s="49"/>
      <c r="G860" s="49">
        <v>902</v>
      </c>
      <c r="H860" s="48"/>
      <c r="I860" s="48" t="s">
        <v>362</v>
      </c>
      <c r="J860" s="53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>
        <f>AH861</f>
        <v>250187.84</v>
      </c>
      <c r="AI860" s="24"/>
      <c r="AJ860" s="24"/>
      <c r="AK860" s="24"/>
      <c r="AL860" s="24"/>
      <c r="AM860" s="24"/>
      <c r="AN860" s="24"/>
      <c r="AO860" s="24"/>
      <c r="AP860" s="24"/>
    </row>
    <row r="861" spans="1:42" s="3" customFormat="1" ht="38.25">
      <c r="A861" s="5"/>
      <c r="B861" s="63" t="s">
        <v>133</v>
      </c>
      <c r="C861" s="48" t="s">
        <v>351</v>
      </c>
      <c r="D861" s="49">
        <v>0</v>
      </c>
      <c r="E861" s="49">
        <v>11</v>
      </c>
      <c r="F861" s="49"/>
      <c r="G861" s="49">
        <v>902</v>
      </c>
      <c r="H861" s="48"/>
      <c r="I861" s="48" t="s">
        <v>362</v>
      </c>
      <c r="J861" s="64">
        <v>200</v>
      </c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>
        <f>AH862</f>
        <v>250187.84</v>
      </c>
      <c r="AI861" s="23"/>
      <c r="AJ861" s="23"/>
      <c r="AK861" s="23"/>
      <c r="AL861" s="23"/>
      <c r="AM861" s="23"/>
      <c r="AN861" s="23"/>
      <c r="AO861" s="23"/>
      <c r="AP861" s="23"/>
    </row>
    <row r="862" spans="1:42" s="3" customFormat="1" ht="38.25">
      <c r="A862" s="5"/>
      <c r="B862" s="63" t="s">
        <v>13</v>
      </c>
      <c r="C862" s="48" t="s">
        <v>351</v>
      </c>
      <c r="D862" s="49">
        <v>0</v>
      </c>
      <c r="E862" s="49">
        <v>11</v>
      </c>
      <c r="F862" s="49"/>
      <c r="G862" s="49">
        <v>902</v>
      </c>
      <c r="H862" s="48"/>
      <c r="I862" s="48" t="s">
        <v>362</v>
      </c>
      <c r="J862" s="64">
        <v>240</v>
      </c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>
        <f>AH863</f>
        <v>250187.84</v>
      </c>
      <c r="AI862" s="23"/>
      <c r="AJ862" s="23"/>
      <c r="AK862" s="23"/>
      <c r="AL862" s="23"/>
      <c r="AM862" s="23"/>
      <c r="AN862" s="23"/>
      <c r="AO862" s="23"/>
      <c r="AP862" s="23"/>
    </row>
    <row r="863" spans="1:42" s="3" customFormat="1" ht="38.25">
      <c r="A863" s="5"/>
      <c r="B863" s="63" t="s">
        <v>134</v>
      </c>
      <c r="C863" s="48" t="s">
        <v>351</v>
      </c>
      <c r="D863" s="49">
        <v>0</v>
      </c>
      <c r="E863" s="49">
        <v>11</v>
      </c>
      <c r="F863" s="49"/>
      <c r="G863" s="49">
        <v>902</v>
      </c>
      <c r="H863" s="48"/>
      <c r="I863" s="48" t="s">
        <v>362</v>
      </c>
      <c r="J863" s="64">
        <v>244</v>
      </c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>
        <v>436239.32</v>
      </c>
      <c r="AD863" s="23"/>
      <c r="AE863" s="23"/>
      <c r="AF863" s="23"/>
      <c r="AG863" s="23">
        <v>-186051.48</v>
      </c>
      <c r="AH863" s="23">
        <f>AC863+AG863</f>
        <v>250187.84</v>
      </c>
      <c r="AI863" s="23"/>
      <c r="AJ863" s="23"/>
      <c r="AK863" s="23"/>
      <c r="AL863" s="23"/>
      <c r="AM863" s="23"/>
      <c r="AN863" s="23"/>
      <c r="AO863" s="23"/>
      <c r="AP863" s="23"/>
    </row>
    <row r="864" spans="1:42" s="3" customFormat="1" ht="38.25">
      <c r="A864" s="5"/>
      <c r="B864" s="51" t="s">
        <v>315</v>
      </c>
      <c r="C864" s="60" t="s">
        <v>351</v>
      </c>
      <c r="D864" s="52">
        <v>0</v>
      </c>
      <c r="E864" s="52">
        <v>11</v>
      </c>
      <c r="F864" s="52"/>
      <c r="G864" s="52">
        <v>902</v>
      </c>
      <c r="H864" s="60"/>
      <c r="I864" s="60" t="s">
        <v>363</v>
      </c>
      <c r="J864" s="53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>
        <f>AH865</f>
        <v>244222.28</v>
      </c>
      <c r="AI864" s="24"/>
      <c r="AJ864" s="24"/>
      <c r="AK864" s="24"/>
      <c r="AL864" s="24"/>
      <c r="AM864" s="24"/>
      <c r="AN864" s="24"/>
      <c r="AO864" s="24"/>
      <c r="AP864" s="24"/>
    </row>
    <row r="865" spans="1:42" s="3" customFormat="1" ht="38.25">
      <c r="A865" s="5"/>
      <c r="B865" s="63" t="s">
        <v>133</v>
      </c>
      <c r="C865" s="48" t="s">
        <v>351</v>
      </c>
      <c r="D865" s="49">
        <v>0</v>
      </c>
      <c r="E865" s="49">
        <v>11</v>
      </c>
      <c r="F865" s="49"/>
      <c r="G865" s="49">
        <v>902</v>
      </c>
      <c r="H865" s="48"/>
      <c r="I865" s="48" t="s">
        <v>363</v>
      </c>
      <c r="J865" s="64">
        <v>200</v>
      </c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>
        <f>AH866</f>
        <v>244222.28</v>
      </c>
      <c r="AI865" s="23"/>
      <c r="AJ865" s="23"/>
      <c r="AK865" s="23"/>
      <c r="AL865" s="23"/>
      <c r="AM865" s="23"/>
      <c r="AN865" s="23"/>
      <c r="AO865" s="23"/>
      <c r="AP865" s="23"/>
    </row>
    <row r="866" spans="1:42" s="3" customFormat="1" ht="38.25">
      <c r="A866" s="5"/>
      <c r="B866" s="63" t="s">
        <v>13</v>
      </c>
      <c r="C866" s="48" t="s">
        <v>351</v>
      </c>
      <c r="D866" s="49">
        <v>0</v>
      </c>
      <c r="E866" s="49">
        <v>11</v>
      </c>
      <c r="F866" s="49"/>
      <c r="G866" s="49">
        <v>902</v>
      </c>
      <c r="H866" s="48"/>
      <c r="I866" s="48" t="s">
        <v>363</v>
      </c>
      <c r="J866" s="64">
        <v>240</v>
      </c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>
        <f>AH867</f>
        <v>244222.28</v>
      </c>
      <c r="AI866" s="23"/>
      <c r="AJ866" s="23"/>
      <c r="AK866" s="23"/>
      <c r="AL866" s="23"/>
      <c r="AM866" s="23"/>
      <c r="AN866" s="23"/>
      <c r="AO866" s="23"/>
      <c r="AP866" s="23"/>
    </row>
    <row r="867" spans="1:42" s="3" customFormat="1" ht="38.25">
      <c r="A867" s="5"/>
      <c r="B867" s="63" t="s">
        <v>134</v>
      </c>
      <c r="C867" s="48" t="s">
        <v>351</v>
      </c>
      <c r="D867" s="49">
        <v>0</v>
      </c>
      <c r="E867" s="49">
        <v>11</v>
      </c>
      <c r="F867" s="49"/>
      <c r="G867" s="49">
        <v>902</v>
      </c>
      <c r="H867" s="48"/>
      <c r="I867" s="48" t="s">
        <v>363</v>
      </c>
      <c r="J867" s="64">
        <v>244</v>
      </c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>
        <v>267824.81</v>
      </c>
      <c r="AD867" s="23"/>
      <c r="AE867" s="23"/>
      <c r="AF867" s="23"/>
      <c r="AG867" s="23">
        <v>-23602.53</v>
      </c>
      <c r="AH867" s="23">
        <f>AC867+AG867</f>
        <v>244222.28</v>
      </c>
      <c r="AI867" s="23"/>
      <c r="AJ867" s="23"/>
      <c r="AK867" s="23"/>
      <c r="AL867" s="23"/>
      <c r="AM867" s="23"/>
      <c r="AN867" s="23"/>
      <c r="AO867" s="23"/>
      <c r="AP867" s="23"/>
    </row>
    <row r="868" spans="1:42" ht="12.75">
      <c r="A868" s="6" t="s">
        <v>73</v>
      </c>
      <c r="B868" s="51" t="s">
        <v>73</v>
      </c>
      <c r="C868" s="52">
        <v>99</v>
      </c>
      <c r="D868" s="52"/>
      <c r="E868" s="52"/>
      <c r="F868" s="52"/>
      <c r="G868" s="52"/>
      <c r="H868" s="52"/>
      <c r="I868" s="52"/>
      <c r="J868" s="53"/>
      <c r="K868" s="24">
        <f>K873+K916+K905</f>
        <v>8255598.67</v>
      </c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>
        <f>AH873+AH916+AH905+AH901+AH869</f>
        <v>6834278.8</v>
      </c>
      <c r="AI868" s="24"/>
      <c r="AJ868" s="24"/>
      <c r="AK868" s="24"/>
      <c r="AL868" s="24"/>
      <c r="AM868" s="24">
        <f>AM873+AM916+AM905</f>
        <v>8854571.3</v>
      </c>
      <c r="AN868" s="24"/>
      <c r="AO868" s="24"/>
      <c r="AP868" s="24">
        <f>AP873+AP916+AP905</f>
        <v>8854571.3</v>
      </c>
    </row>
    <row r="869" spans="1:42" ht="32.25" customHeight="1">
      <c r="A869" s="6"/>
      <c r="B869" s="54" t="s">
        <v>41</v>
      </c>
      <c r="C869" s="49">
        <v>99</v>
      </c>
      <c r="D869" s="49">
        <v>0</v>
      </c>
      <c r="E869" s="48" t="s">
        <v>183</v>
      </c>
      <c r="F869" s="49">
        <v>0</v>
      </c>
      <c r="G869" s="49">
        <v>902</v>
      </c>
      <c r="H869" s="52"/>
      <c r="I869" s="52"/>
      <c r="J869" s="53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>
        <f>AH870</f>
        <v>105600</v>
      </c>
      <c r="AI869" s="24"/>
      <c r="AJ869" s="24"/>
      <c r="AK869" s="24"/>
      <c r="AL869" s="24"/>
      <c r="AM869" s="24"/>
      <c r="AN869" s="24"/>
      <c r="AO869" s="24"/>
      <c r="AP869" s="24"/>
    </row>
    <row r="870" spans="1:42" ht="32.25" customHeight="1">
      <c r="A870" s="6"/>
      <c r="B870" s="51" t="s">
        <v>319</v>
      </c>
      <c r="C870" s="49">
        <v>99</v>
      </c>
      <c r="D870" s="49">
        <v>0</v>
      </c>
      <c r="E870" s="48" t="s">
        <v>183</v>
      </c>
      <c r="F870" s="49">
        <v>0</v>
      </c>
      <c r="G870" s="49">
        <v>902</v>
      </c>
      <c r="H870" s="49">
        <v>10120</v>
      </c>
      <c r="I870" s="49">
        <v>83030</v>
      </c>
      <c r="J870" s="53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>
        <f>AH871</f>
        <v>105600</v>
      </c>
      <c r="AI870" s="24"/>
      <c r="AJ870" s="24"/>
      <c r="AK870" s="24"/>
      <c r="AL870" s="24"/>
      <c r="AM870" s="24"/>
      <c r="AN870" s="24"/>
      <c r="AO870" s="24"/>
      <c r="AP870" s="24"/>
    </row>
    <row r="871" spans="1:42" ht="33.75" customHeight="1">
      <c r="A871" s="6"/>
      <c r="B871" s="63" t="s">
        <v>28</v>
      </c>
      <c r="C871" s="49">
        <v>99</v>
      </c>
      <c r="D871" s="49">
        <v>0</v>
      </c>
      <c r="E871" s="48" t="s">
        <v>183</v>
      </c>
      <c r="F871" s="49">
        <v>0</v>
      </c>
      <c r="G871" s="49">
        <v>902</v>
      </c>
      <c r="H871" s="49">
        <v>10120</v>
      </c>
      <c r="I871" s="49">
        <v>83030</v>
      </c>
      <c r="J871" s="64">
        <v>300</v>
      </c>
      <c r="K871" s="23">
        <f>K872</f>
        <v>0</v>
      </c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>
        <f>AH872</f>
        <v>105600</v>
      </c>
      <c r="AI871" s="24"/>
      <c r="AJ871" s="24"/>
      <c r="AK871" s="24"/>
      <c r="AL871" s="24"/>
      <c r="AM871" s="24"/>
      <c r="AN871" s="24"/>
      <c r="AO871" s="24"/>
      <c r="AP871" s="24"/>
    </row>
    <row r="872" spans="1:42" ht="12.75">
      <c r="A872" s="6"/>
      <c r="B872" s="63" t="s">
        <v>207</v>
      </c>
      <c r="C872" s="49">
        <v>99</v>
      </c>
      <c r="D872" s="49">
        <v>0</v>
      </c>
      <c r="E872" s="48" t="s">
        <v>183</v>
      </c>
      <c r="F872" s="49">
        <v>0</v>
      </c>
      <c r="G872" s="49">
        <v>902</v>
      </c>
      <c r="H872" s="49">
        <v>10120</v>
      </c>
      <c r="I872" s="49">
        <v>83030</v>
      </c>
      <c r="J872" s="64">
        <v>360</v>
      </c>
      <c r="K872" s="23">
        <v>0</v>
      </c>
      <c r="L872" s="23"/>
      <c r="M872" s="23"/>
      <c r="N872" s="23"/>
      <c r="O872" s="23"/>
      <c r="P872" s="23">
        <v>5537</v>
      </c>
      <c r="Q872" s="23"/>
      <c r="R872" s="23"/>
      <c r="S872" s="23">
        <v>70000</v>
      </c>
      <c r="T872" s="23"/>
      <c r="U872" s="23"/>
      <c r="V872" s="23">
        <v>13931</v>
      </c>
      <c r="W872" s="23"/>
      <c r="X872" s="23"/>
      <c r="Y872" s="23"/>
      <c r="Z872" s="23"/>
      <c r="AA872" s="23">
        <v>50000</v>
      </c>
      <c r="AB872" s="23"/>
      <c r="AC872" s="23"/>
      <c r="AD872" s="23">
        <v>55600</v>
      </c>
      <c r="AE872" s="23"/>
      <c r="AF872" s="23"/>
      <c r="AG872" s="23"/>
      <c r="AH872" s="23">
        <f>AA872+AD872</f>
        <v>105600</v>
      </c>
      <c r="AI872" s="24"/>
      <c r="AJ872" s="24"/>
      <c r="AK872" s="24"/>
      <c r="AL872" s="24"/>
      <c r="AM872" s="24"/>
      <c r="AN872" s="24"/>
      <c r="AO872" s="24"/>
      <c r="AP872" s="24"/>
    </row>
    <row r="873" spans="1:42" ht="25.5">
      <c r="A873" s="10" t="s">
        <v>120</v>
      </c>
      <c r="B873" s="51" t="s">
        <v>120</v>
      </c>
      <c r="C873" s="52">
        <v>99</v>
      </c>
      <c r="D873" s="52">
        <v>0</v>
      </c>
      <c r="E873" s="60" t="s">
        <v>183</v>
      </c>
      <c r="F873" s="52">
        <v>0</v>
      </c>
      <c r="G873" s="52">
        <v>905</v>
      </c>
      <c r="H873" s="52"/>
      <c r="I873" s="52"/>
      <c r="J873" s="53"/>
      <c r="K873" s="24">
        <f>K874+K891+K887</f>
        <v>4092642.3200000003</v>
      </c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>
        <f>AH874+AH891+AH887+AH897</f>
        <v>4635385.91</v>
      </c>
      <c r="AI873" s="24"/>
      <c r="AJ873" s="24"/>
      <c r="AK873" s="24"/>
      <c r="AL873" s="24"/>
      <c r="AM873" s="24">
        <f>AM874+AM891+AM887+AM897</f>
        <v>4635385.91</v>
      </c>
      <c r="AN873" s="24"/>
      <c r="AO873" s="24"/>
      <c r="AP873" s="24">
        <f>AP874+AP891+AP887+AP897</f>
        <v>4635385.91</v>
      </c>
    </row>
    <row r="874" spans="1:42" ht="41.25" customHeight="1">
      <c r="A874" s="6" t="s">
        <v>58</v>
      </c>
      <c r="B874" s="59" t="s">
        <v>58</v>
      </c>
      <c r="C874" s="52">
        <v>99</v>
      </c>
      <c r="D874" s="52">
        <v>0</v>
      </c>
      <c r="E874" s="60" t="s">
        <v>183</v>
      </c>
      <c r="F874" s="52">
        <v>0</v>
      </c>
      <c r="G874" s="52">
        <v>905</v>
      </c>
      <c r="H874" s="52">
        <v>10040</v>
      </c>
      <c r="I874" s="52">
        <v>80040</v>
      </c>
      <c r="J874" s="53"/>
      <c r="K874" s="24">
        <f>K875+K880+K883</f>
        <v>1996003</v>
      </c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>
        <f>AH875+AH880+AH883</f>
        <v>2054634.6900000002</v>
      </c>
      <c r="AI874" s="24"/>
      <c r="AJ874" s="24"/>
      <c r="AK874" s="24"/>
      <c r="AL874" s="24"/>
      <c r="AM874" s="24">
        <f>AM875+AM880+AM883</f>
        <v>2057634.6900000002</v>
      </c>
      <c r="AN874" s="24"/>
      <c r="AO874" s="24"/>
      <c r="AP874" s="24">
        <f>AP875+AP880+AP883</f>
        <v>2057634.6900000002</v>
      </c>
    </row>
    <row r="875" spans="1:42" ht="86.25" customHeight="1">
      <c r="A875" s="9" t="s">
        <v>8</v>
      </c>
      <c r="B875" s="63" t="s">
        <v>8</v>
      </c>
      <c r="C875" s="49">
        <v>99</v>
      </c>
      <c r="D875" s="49">
        <v>0</v>
      </c>
      <c r="E875" s="48" t="s">
        <v>183</v>
      </c>
      <c r="F875" s="49">
        <v>0</v>
      </c>
      <c r="G875" s="49">
        <v>905</v>
      </c>
      <c r="H875" s="49">
        <v>10040</v>
      </c>
      <c r="I875" s="49">
        <v>80040</v>
      </c>
      <c r="J875" s="64" t="s">
        <v>9</v>
      </c>
      <c r="K875" s="23">
        <f>K876</f>
        <v>1643102.87</v>
      </c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>
        <f>AH876</f>
        <v>1647993.8800000001</v>
      </c>
      <c r="AI875" s="23"/>
      <c r="AJ875" s="23"/>
      <c r="AK875" s="23"/>
      <c r="AL875" s="23"/>
      <c r="AM875" s="23">
        <f>AM876</f>
        <v>1647993.8800000001</v>
      </c>
      <c r="AN875" s="23"/>
      <c r="AO875" s="23"/>
      <c r="AP875" s="23">
        <f>AP876</f>
        <v>1647993.8800000001</v>
      </c>
    </row>
    <row r="876" spans="1:42" ht="38.25">
      <c r="A876" s="9" t="s">
        <v>10</v>
      </c>
      <c r="B876" s="63" t="s">
        <v>10</v>
      </c>
      <c r="C876" s="49">
        <v>99</v>
      </c>
      <c r="D876" s="49">
        <v>0</v>
      </c>
      <c r="E876" s="48" t="s">
        <v>183</v>
      </c>
      <c r="F876" s="49">
        <v>0</v>
      </c>
      <c r="G876" s="49">
        <v>905</v>
      </c>
      <c r="H876" s="49">
        <v>10040</v>
      </c>
      <c r="I876" s="49">
        <v>80040</v>
      </c>
      <c r="J876" s="64" t="s">
        <v>11</v>
      </c>
      <c r="K876" s="23">
        <f>K877+K878+K879</f>
        <v>1643102.87</v>
      </c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>
        <f>AH877+AH878+AH879</f>
        <v>1647993.8800000001</v>
      </c>
      <c r="AI876" s="23"/>
      <c r="AJ876" s="23"/>
      <c r="AK876" s="23"/>
      <c r="AL876" s="23"/>
      <c r="AM876" s="23">
        <f>AM877+AM878+AM879</f>
        <v>1647993.8800000001</v>
      </c>
      <c r="AN876" s="23"/>
      <c r="AO876" s="23"/>
      <c r="AP876" s="23">
        <f>AP877+AP878+AP879</f>
        <v>1647993.8800000001</v>
      </c>
    </row>
    <row r="877" spans="1:42" s="3" customFormat="1" ht="25.5">
      <c r="A877" s="9" t="s">
        <v>131</v>
      </c>
      <c r="B877" s="63" t="s">
        <v>131</v>
      </c>
      <c r="C877" s="49">
        <v>99</v>
      </c>
      <c r="D877" s="49">
        <v>0</v>
      </c>
      <c r="E877" s="48" t="s">
        <v>183</v>
      </c>
      <c r="F877" s="49">
        <v>0</v>
      </c>
      <c r="G877" s="49">
        <v>905</v>
      </c>
      <c r="H877" s="49">
        <v>10040</v>
      </c>
      <c r="I877" s="49">
        <v>80040</v>
      </c>
      <c r="J877" s="64">
        <v>121</v>
      </c>
      <c r="K877" s="23">
        <v>1211983.77</v>
      </c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>
        <v>1230740.31</v>
      </c>
      <c r="AI877" s="23"/>
      <c r="AJ877" s="23"/>
      <c r="AK877" s="23"/>
      <c r="AL877" s="23"/>
      <c r="AM877" s="23">
        <v>1230740.31</v>
      </c>
      <c r="AN877" s="23"/>
      <c r="AO877" s="23"/>
      <c r="AP877" s="23">
        <v>1230740.31</v>
      </c>
    </row>
    <row r="878" spans="1:42" ht="51">
      <c r="A878" s="9" t="s">
        <v>57</v>
      </c>
      <c r="B878" s="63" t="s">
        <v>57</v>
      </c>
      <c r="C878" s="49">
        <v>99</v>
      </c>
      <c r="D878" s="49">
        <v>0</v>
      </c>
      <c r="E878" s="48" t="s">
        <v>183</v>
      </c>
      <c r="F878" s="49">
        <v>0</v>
      </c>
      <c r="G878" s="49">
        <v>905</v>
      </c>
      <c r="H878" s="49">
        <v>10040</v>
      </c>
      <c r="I878" s="49">
        <v>80040</v>
      </c>
      <c r="J878" s="64">
        <v>122</v>
      </c>
      <c r="K878" s="23">
        <v>50000</v>
      </c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>
        <v>35000</v>
      </c>
      <c r="AI878" s="23"/>
      <c r="AJ878" s="23"/>
      <c r="AK878" s="23"/>
      <c r="AL878" s="23"/>
      <c r="AM878" s="23">
        <v>35000</v>
      </c>
      <c r="AN878" s="23"/>
      <c r="AO878" s="23"/>
      <c r="AP878" s="23">
        <v>35000</v>
      </c>
    </row>
    <row r="879" spans="1:42" ht="63.75">
      <c r="A879" s="9" t="s">
        <v>132</v>
      </c>
      <c r="B879" s="63" t="s">
        <v>132</v>
      </c>
      <c r="C879" s="49">
        <v>99</v>
      </c>
      <c r="D879" s="49">
        <v>0</v>
      </c>
      <c r="E879" s="48" t="s">
        <v>183</v>
      </c>
      <c r="F879" s="49">
        <v>0</v>
      </c>
      <c r="G879" s="49">
        <v>905</v>
      </c>
      <c r="H879" s="49">
        <v>10040</v>
      </c>
      <c r="I879" s="49">
        <v>80040</v>
      </c>
      <c r="J879" s="64">
        <v>129</v>
      </c>
      <c r="K879" s="23">
        <v>381119.1</v>
      </c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>
        <v>382253.57</v>
      </c>
      <c r="AI879" s="23"/>
      <c r="AJ879" s="23"/>
      <c r="AK879" s="23"/>
      <c r="AL879" s="23"/>
      <c r="AM879" s="23">
        <v>382253.57</v>
      </c>
      <c r="AN879" s="23"/>
      <c r="AO879" s="23"/>
      <c r="AP879" s="23">
        <v>382253.57</v>
      </c>
    </row>
    <row r="880" spans="1:42" ht="38.25">
      <c r="A880" s="9" t="s">
        <v>133</v>
      </c>
      <c r="B880" s="63" t="s">
        <v>133</v>
      </c>
      <c r="C880" s="49">
        <v>99</v>
      </c>
      <c r="D880" s="49">
        <v>0</v>
      </c>
      <c r="E880" s="48" t="s">
        <v>183</v>
      </c>
      <c r="F880" s="49">
        <v>0</v>
      </c>
      <c r="G880" s="49">
        <v>905</v>
      </c>
      <c r="H880" s="49">
        <v>10040</v>
      </c>
      <c r="I880" s="49">
        <v>80040</v>
      </c>
      <c r="J880" s="64">
        <v>200</v>
      </c>
      <c r="K880" s="23">
        <f>K881</f>
        <v>340900.13</v>
      </c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>
        <f>AH881</f>
        <v>406640.81</v>
      </c>
      <c r="AI880" s="23"/>
      <c r="AJ880" s="23"/>
      <c r="AK880" s="23"/>
      <c r="AL880" s="23"/>
      <c r="AM880" s="23">
        <f>AM881</f>
        <v>409640.81</v>
      </c>
      <c r="AN880" s="23"/>
      <c r="AO880" s="23"/>
      <c r="AP880" s="23">
        <f>AP881</f>
        <v>409640.81</v>
      </c>
    </row>
    <row r="881" spans="1:42" ht="38.25">
      <c r="A881" s="9" t="s">
        <v>13</v>
      </c>
      <c r="B881" s="63" t="s">
        <v>13</v>
      </c>
      <c r="C881" s="49">
        <v>99</v>
      </c>
      <c r="D881" s="49">
        <v>0</v>
      </c>
      <c r="E881" s="48" t="s">
        <v>183</v>
      </c>
      <c r="F881" s="49">
        <v>0</v>
      </c>
      <c r="G881" s="49">
        <v>905</v>
      </c>
      <c r="H881" s="49">
        <v>10040</v>
      </c>
      <c r="I881" s="49">
        <v>80040</v>
      </c>
      <c r="J881" s="64">
        <v>240</v>
      </c>
      <c r="K881" s="23">
        <f>K882</f>
        <v>340900.13</v>
      </c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>
        <f>AH882</f>
        <v>406640.81</v>
      </c>
      <c r="AI881" s="23"/>
      <c r="AJ881" s="23"/>
      <c r="AK881" s="23"/>
      <c r="AL881" s="23"/>
      <c r="AM881" s="23">
        <f>AM882</f>
        <v>409640.81</v>
      </c>
      <c r="AN881" s="23"/>
      <c r="AO881" s="23"/>
      <c r="AP881" s="23">
        <f>AP882</f>
        <v>409640.81</v>
      </c>
    </row>
    <row r="882" spans="1:42" ht="38.25">
      <c r="A882" s="9" t="s">
        <v>134</v>
      </c>
      <c r="B882" s="63" t="s">
        <v>134</v>
      </c>
      <c r="C882" s="49">
        <v>99</v>
      </c>
      <c r="D882" s="49">
        <v>0</v>
      </c>
      <c r="E882" s="48" t="s">
        <v>183</v>
      </c>
      <c r="F882" s="49">
        <v>0</v>
      </c>
      <c r="G882" s="49">
        <v>905</v>
      </c>
      <c r="H882" s="49">
        <v>10040</v>
      </c>
      <c r="I882" s="49">
        <v>80040</v>
      </c>
      <c r="J882" s="64">
        <v>244</v>
      </c>
      <c r="K882" s="23">
        <v>340900.13</v>
      </c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>
        <v>50000</v>
      </c>
      <c r="W882" s="23"/>
      <c r="X882" s="23"/>
      <c r="Y882" s="23">
        <v>0</v>
      </c>
      <c r="Z882" s="23"/>
      <c r="AA882" s="23"/>
      <c r="AB882" s="23"/>
      <c r="AC882" s="23"/>
      <c r="AD882" s="23"/>
      <c r="AE882" s="23"/>
      <c r="AF882" s="23"/>
      <c r="AG882" s="23"/>
      <c r="AH882" s="23">
        <f>406640.81+Y882</f>
        <v>406640.81</v>
      </c>
      <c r="AI882" s="23"/>
      <c r="AJ882" s="23"/>
      <c r="AK882" s="23"/>
      <c r="AL882" s="23"/>
      <c r="AM882" s="23">
        <v>409640.81</v>
      </c>
      <c r="AN882" s="23"/>
      <c r="AO882" s="23"/>
      <c r="AP882" s="23">
        <v>409640.81</v>
      </c>
    </row>
    <row r="883" spans="1:42" ht="12.75" hidden="1">
      <c r="A883" s="9" t="s">
        <v>15</v>
      </c>
      <c r="B883" s="63" t="s">
        <v>15</v>
      </c>
      <c r="C883" s="49">
        <v>99</v>
      </c>
      <c r="D883" s="49">
        <v>0</v>
      </c>
      <c r="E883" s="48" t="s">
        <v>183</v>
      </c>
      <c r="F883" s="49">
        <v>0</v>
      </c>
      <c r="G883" s="49">
        <v>905</v>
      </c>
      <c r="H883" s="49">
        <v>10040</v>
      </c>
      <c r="I883" s="49">
        <v>80040</v>
      </c>
      <c r="J883" s="64" t="s">
        <v>16</v>
      </c>
      <c r="K883" s="23">
        <f>K884</f>
        <v>12000</v>
      </c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>
        <f>AH884</f>
        <v>0</v>
      </c>
      <c r="AI883" s="23"/>
      <c r="AJ883" s="23"/>
      <c r="AK883" s="23"/>
      <c r="AL883" s="23"/>
      <c r="AM883" s="23">
        <f>AM884</f>
        <v>0</v>
      </c>
      <c r="AN883" s="23"/>
      <c r="AO883" s="23"/>
      <c r="AP883" s="23">
        <f>AP884</f>
        <v>0</v>
      </c>
    </row>
    <row r="884" spans="1:42" ht="12.75" hidden="1">
      <c r="A884" s="9" t="s">
        <v>42</v>
      </c>
      <c r="B884" s="63" t="s">
        <v>42</v>
      </c>
      <c r="C884" s="49">
        <v>99</v>
      </c>
      <c r="D884" s="49">
        <v>0</v>
      </c>
      <c r="E884" s="48" t="s">
        <v>183</v>
      </c>
      <c r="F884" s="49">
        <v>0</v>
      </c>
      <c r="G884" s="49">
        <v>905</v>
      </c>
      <c r="H884" s="49">
        <v>10040</v>
      </c>
      <c r="I884" s="49">
        <v>80040</v>
      </c>
      <c r="J884" s="64">
        <v>850</v>
      </c>
      <c r="K884" s="23">
        <f>K885+K886</f>
        <v>12000</v>
      </c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>
        <f>AH885+AH886</f>
        <v>0</v>
      </c>
      <c r="AI884" s="23"/>
      <c r="AJ884" s="23"/>
      <c r="AK884" s="23"/>
      <c r="AL884" s="23"/>
      <c r="AM884" s="23">
        <f>AM885+AM886</f>
        <v>0</v>
      </c>
      <c r="AN884" s="23"/>
      <c r="AO884" s="23"/>
      <c r="AP884" s="23">
        <f>AP885+AP886</f>
        <v>0</v>
      </c>
    </row>
    <row r="885" spans="1:42" ht="12.75" hidden="1">
      <c r="A885" s="9" t="s">
        <v>137</v>
      </c>
      <c r="B885" s="63" t="s">
        <v>137</v>
      </c>
      <c r="C885" s="49">
        <v>99</v>
      </c>
      <c r="D885" s="49">
        <v>0</v>
      </c>
      <c r="E885" s="48" t="s">
        <v>183</v>
      </c>
      <c r="F885" s="49">
        <v>0</v>
      </c>
      <c r="G885" s="49">
        <v>905</v>
      </c>
      <c r="H885" s="49">
        <v>10040</v>
      </c>
      <c r="I885" s="49">
        <v>80040</v>
      </c>
      <c r="J885" s="64" t="s">
        <v>20</v>
      </c>
      <c r="K885" s="23">
        <v>12000</v>
      </c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>
        <v>0</v>
      </c>
      <c r="AI885" s="23"/>
      <c r="AJ885" s="23"/>
      <c r="AK885" s="23"/>
      <c r="AL885" s="23"/>
      <c r="AM885" s="23">
        <v>0</v>
      </c>
      <c r="AN885" s="23"/>
      <c r="AO885" s="23"/>
      <c r="AP885" s="23">
        <v>0</v>
      </c>
    </row>
    <row r="886" spans="1:42" ht="12.75" hidden="1">
      <c r="A886" s="5" t="s">
        <v>215</v>
      </c>
      <c r="B886" s="63" t="s">
        <v>215</v>
      </c>
      <c r="C886" s="49">
        <v>99</v>
      </c>
      <c r="D886" s="49">
        <v>0</v>
      </c>
      <c r="E886" s="48" t="s">
        <v>183</v>
      </c>
      <c r="F886" s="49">
        <v>0</v>
      </c>
      <c r="G886" s="49">
        <v>905</v>
      </c>
      <c r="H886" s="49">
        <v>10040</v>
      </c>
      <c r="I886" s="49">
        <v>80040</v>
      </c>
      <c r="J886" s="64">
        <v>853</v>
      </c>
      <c r="K886" s="23">
        <v>0</v>
      </c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>
        <v>0</v>
      </c>
      <c r="AI886" s="23"/>
      <c r="AJ886" s="23"/>
      <c r="AK886" s="23"/>
      <c r="AL886" s="23"/>
      <c r="AM886" s="23">
        <v>0</v>
      </c>
      <c r="AN886" s="23"/>
      <c r="AO886" s="23"/>
      <c r="AP886" s="23">
        <v>0</v>
      </c>
    </row>
    <row r="887" spans="1:42" ht="42.75" customHeight="1">
      <c r="A887" s="6" t="s">
        <v>228</v>
      </c>
      <c r="B887" s="59" t="s">
        <v>228</v>
      </c>
      <c r="C887" s="52">
        <v>99</v>
      </c>
      <c r="D887" s="52">
        <v>0</v>
      </c>
      <c r="E887" s="60" t="s">
        <v>183</v>
      </c>
      <c r="F887" s="52">
        <v>0</v>
      </c>
      <c r="G887" s="52">
        <v>905</v>
      </c>
      <c r="H887" s="52">
        <v>10042</v>
      </c>
      <c r="I887" s="52">
        <v>80070</v>
      </c>
      <c r="J887" s="57"/>
      <c r="K887" s="24">
        <f>K888</f>
        <v>420548.08</v>
      </c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24">
        <f>AH888</f>
        <v>837480.73</v>
      </c>
      <c r="AI887" s="24"/>
      <c r="AJ887" s="24"/>
      <c r="AK887" s="24"/>
      <c r="AL887" s="24"/>
      <c r="AM887" s="24">
        <f aca="true" t="shared" si="71" ref="AM887:AP889">AM888</f>
        <v>837480.73</v>
      </c>
      <c r="AN887" s="24"/>
      <c r="AO887" s="24"/>
      <c r="AP887" s="24">
        <f t="shared" si="71"/>
        <v>837480.73</v>
      </c>
    </row>
    <row r="888" spans="1:42" ht="38.25">
      <c r="A888" s="9" t="s">
        <v>133</v>
      </c>
      <c r="B888" s="63" t="s">
        <v>133</v>
      </c>
      <c r="C888" s="49">
        <v>99</v>
      </c>
      <c r="D888" s="49">
        <v>0</v>
      </c>
      <c r="E888" s="48" t="s">
        <v>183</v>
      </c>
      <c r="F888" s="49">
        <v>0</v>
      </c>
      <c r="G888" s="49">
        <v>905</v>
      </c>
      <c r="H888" s="49">
        <v>10042</v>
      </c>
      <c r="I888" s="49">
        <v>80070</v>
      </c>
      <c r="J888" s="64">
        <v>200</v>
      </c>
      <c r="K888" s="23">
        <f>K889</f>
        <v>420548.08</v>
      </c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>
        <f>AH889</f>
        <v>837480.73</v>
      </c>
      <c r="AI888" s="23"/>
      <c r="AJ888" s="23"/>
      <c r="AK888" s="23"/>
      <c r="AL888" s="23"/>
      <c r="AM888" s="23">
        <f t="shared" si="71"/>
        <v>837480.73</v>
      </c>
      <c r="AN888" s="23"/>
      <c r="AO888" s="23"/>
      <c r="AP888" s="23">
        <f t="shared" si="71"/>
        <v>837480.73</v>
      </c>
    </row>
    <row r="889" spans="1:42" ht="38.25">
      <c r="A889" s="9" t="s">
        <v>13</v>
      </c>
      <c r="B889" s="63" t="s">
        <v>13</v>
      </c>
      <c r="C889" s="49">
        <v>99</v>
      </c>
      <c r="D889" s="49">
        <v>0</v>
      </c>
      <c r="E889" s="48" t="s">
        <v>183</v>
      </c>
      <c r="F889" s="49">
        <v>0</v>
      </c>
      <c r="G889" s="49">
        <v>905</v>
      </c>
      <c r="H889" s="49">
        <v>10042</v>
      </c>
      <c r="I889" s="49">
        <v>80070</v>
      </c>
      <c r="J889" s="64">
        <v>240</v>
      </c>
      <c r="K889" s="23">
        <f>K890</f>
        <v>420548.08</v>
      </c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>
        <f>AH890</f>
        <v>837480.73</v>
      </c>
      <c r="AI889" s="23"/>
      <c r="AJ889" s="23"/>
      <c r="AK889" s="23"/>
      <c r="AL889" s="23"/>
      <c r="AM889" s="23">
        <f t="shared" si="71"/>
        <v>837480.73</v>
      </c>
      <c r="AN889" s="23"/>
      <c r="AO889" s="23"/>
      <c r="AP889" s="23">
        <f t="shared" si="71"/>
        <v>837480.73</v>
      </c>
    </row>
    <row r="890" spans="1:42" s="3" customFormat="1" ht="46.5" customHeight="1">
      <c r="A890" s="9" t="s">
        <v>134</v>
      </c>
      <c r="B890" s="63" t="s">
        <v>134</v>
      </c>
      <c r="C890" s="49">
        <v>99</v>
      </c>
      <c r="D890" s="49">
        <v>0</v>
      </c>
      <c r="E890" s="48" t="s">
        <v>183</v>
      </c>
      <c r="F890" s="49">
        <v>0</v>
      </c>
      <c r="G890" s="49">
        <v>905</v>
      </c>
      <c r="H890" s="49">
        <v>10042</v>
      </c>
      <c r="I890" s="49">
        <v>80070</v>
      </c>
      <c r="J890" s="64">
        <v>244</v>
      </c>
      <c r="K890" s="23">
        <v>420548.08</v>
      </c>
      <c r="L890" s="23"/>
      <c r="M890" s="23"/>
      <c r="N890" s="23"/>
      <c r="O890" s="23">
        <v>300000</v>
      </c>
      <c r="P890" s="23"/>
      <c r="Q890" s="23"/>
      <c r="R890" s="23"/>
      <c r="S890" s="23"/>
      <c r="T890" s="23"/>
      <c r="U890" s="23">
        <v>116932.65</v>
      </c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>
        <v>837480.73</v>
      </c>
      <c r="AI890" s="23"/>
      <c r="AJ890" s="23"/>
      <c r="AK890" s="23"/>
      <c r="AL890" s="23"/>
      <c r="AM890" s="23">
        <v>837480.73</v>
      </c>
      <c r="AN890" s="23"/>
      <c r="AO890" s="23"/>
      <c r="AP890" s="23">
        <v>837480.73</v>
      </c>
    </row>
    <row r="891" spans="1:42" ht="42" customHeight="1">
      <c r="A891" s="10" t="s">
        <v>40</v>
      </c>
      <c r="B891" s="59" t="s">
        <v>317</v>
      </c>
      <c r="C891" s="52">
        <v>99</v>
      </c>
      <c r="D891" s="52">
        <v>0</v>
      </c>
      <c r="E891" s="60" t="s">
        <v>183</v>
      </c>
      <c r="F891" s="52">
        <v>0</v>
      </c>
      <c r="G891" s="52">
        <v>905</v>
      </c>
      <c r="H891" s="52">
        <v>10050</v>
      </c>
      <c r="I891" s="52">
        <v>80030</v>
      </c>
      <c r="J891" s="57" t="s">
        <v>0</v>
      </c>
      <c r="K891" s="24">
        <f>K892</f>
        <v>1676091.24</v>
      </c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24">
        <f>AH892</f>
        <v>1740270.49</v>
      </c>
      <c r="AI891" s="24"/>
      <c r="AJ891" s="24"/>
      <c r="AK891" s="24"/>
      <c r="AL891" s="24"/>
      <c r="AM891" s="24">
        <f>AM892</f>
        <v>1740270.49</v>
      </c>
      <c r="AN891" s="24"/>
      <c r="AO891" s="24"/>
      <c r="AP891" s="24">
        <f>AP892</f>
        <v>1740270.49</v>
      </c>
    </row>
    <row r="892" spans="1:42" ht="76.5">
      <c r="A892" s="9" t="s">
        <v>8</v>
      </c>
      <c r="B892" s="63" t="s">
        <v>8</v>
      </c>
      <c r="C892" s="49">
        <v>99</v>
      </c>
      <c r="D892" s="49">
        <v>0</v>
      </c>
      <c r="E892" s="48" t="s">
        <v>183</v>
      </c>
      <c r="F892" s="49">
        <v>0</v>
      </c>
      <c r="G892" s="49">
        <v>905</v>
      </c>
      <c r="H892" s="49">
        <v>10050</v>
      </c>
      <c r="I892" s="49">
        <v>80030</v>
      </c>
      <c r="J892" s="64" t="s">
        <v>9</v>
      </c>
      <c r="K892" s="23">
        <f>K893</f>
        <v>1676091.24</v>
      </c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>
        <f>AH893</f>
        <v>1740270.49</v>
      </c>
      <c r="AI892" s="23"/>
      <c r="AJ892" s="23"/>
      <c r="AK892" s="23"/>
      <c r="AL892" s="23"/>
      <c r="AM892" s="23">
        <f>AM893</f>
        <v>1740270.49</v>
      </c>
      <c r="AN892" s="23"/>
      <c r="AO892" s="23"/>
      <c r="AP892" s="23">
        <f>AP893</f>
        <v>1740270.49</v>
      </c>
    </row>
    <row r="893" spans="1:42" ht="38.25">
      <c r="A893" s="9" t="s">
        <v>10</v>
      </c>
      <c r="B893" s="63" t="s">
        <v>10</v>
      </c>
      <c r="C893" s="49">
        <v>99</v>
      </c>
      <c r="D893" s="49">
        <v>0</v>
      </c>
      <c r="E893" s="48" t="s">
        <v>183</v>
      </c>
      <c r="F893" s="49">
        <v>0</v>
      </c>
      <c r="G893" s="49">
        <v>905</v>
      </c>
      <c r="H893" s="49">
        <v>10050</v>
      </c>
      <c r="I893" s="49">
        <v>80030</v>
      </c>
      <c r="J893" s="64" t="s">
        <v>11</v>
      </c>
      <c r="K893" s="23">
        <f>K894+K895+K896</f>
        <v>1676091.24</v>
      </c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>
        <f>AH894+AH895+AH896</f>
        <v>1740270.49</v>
      </c>
      <c r="AI893" s="23"/>
      <c r="AJ893" s="23"/>
      <c r="AK893" s="23"/>
      <c r="AL893" s="23"/>
      <c r="AM893" s="23">
        <f>AM894+AM895+AM896</f>
        <v>1740270.49</v>
      </c>
      <c r="AN893" s="23"/>
      <c r="AO893" s="23"/>
      <c r="AP893" s="23">
        <f>AP894+AP895+AP896</f>
        <v>1740270.49</v>
      </c>
    </row>
    <row r="894" spans="1:42" s="3" customFormat="1" ht="25.5">
      <c r="A894" s="9" t="s">
        <v>131</v>
      </c>
      <c r="B894" s="63" t="s">
        <v>131</v>
      </c>
      <c r="C894" s="49">
        <v>99</v>
      </c>
      <c r="D894" s="49">
        <v>0</v>
      </c>
      <c r="E894" s="48" t="s">
        <v>183</v>
      </c>
      <c r="F894" s="49">
        <v>0</v>
      </c>
      <c r="G894" s="49">
        <v>905</v>
      </c>
      <c r="H894" s="49">
        <v>10050</v>
      </c>
      <c r="I894" s="49">
        <v>80030</v>
      </c>
      <c r="J894" s="64">
        <v>121</v>
      </c>
      <c r="K894" s="23">
        <v>1232320.46</v>
      </c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>
        <v>1281613.28</v>
      </c>
      <c r="AI894" s="23"/>
      <c r="AJ894" s="23"/>
      <c r="AK894" s="23"/>
      <c r="AL894" s="23"/>
      <c r="AM894" s="23">
        <v>1281613.28</v>
      </c>
      <c r="AN894" s="23"/>
      <c r="AO894" s="23"/>
      <c r="AP894" s="23">
        <v>1281613.28</v>
      </c>
    </row>
    <row r="895" spans="1:42" ht="51">
      <c r="A895" s="9" t="s">
        <v>57</v>
      </c>
      <c r="B895" s="63" t="s">
        <v>57</v>
      </c>
      <c r="C895" s="49">
        <v>99</v>
      </c>
      <c r="D895" s="49">
        <v>0</v>
      </c>
      <c r="E895" s="48" t="s">
        <v>183</v>
      </c>
      <c r="F895" s="49">
        <v>0</v>
      </c>
      <c r="G895" s="49">
        <v>905</v>
      </c>
      <c r="H895" s="49">
        <v>10050</v>
      </c>
      <c r="I895" s="49">
        <v>80030</v>
      </c>
      <c r="J895" s="64">
        <v>122</v>
      </c>
      <c r="K895" s="23">
        <v>55000</v>
      </c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>
        <v>55000</v>
      </c>
      <c r="AI895" s="23"/>
      <c r="AJ895" s="23"/>
      <c r="AK895" s="23"/>
      <c r="AL895" s="23"/>
      <c r="AM895" s="23">
        <v>55000</v>
      </c>
      <c r="AN895" s="23"/>
      <c r="AO895" s="23"/>
      <c r="AP895" s="23">
        <v>55000</v>
      </c>
    </row>
    <row r="896" spans="1:42" ht="63.75">
      <c r="A896" s="9" t="s">
        <v>132</v>
      </c>
      <c r="B896" s="63" t="s">
        <v>132</v>
      </c>
      <c r="C896" s="49">
        <v>99</v>
      </c>
      <c r="D896" s="49">
        <v>0</v>
      </c>
      <c r="E896" s="48" t="s">
        <v>183</v>
      </c>
      <c r="F896" s="49">
        <v>0</v>
      </c>
      <c r="G896" s="49">
        <v>905</v>
      </c>
      <c r="H896" s="49">
        <v>10050</v>
      </c>
      <c r="I896" s="49">
        <v>80030</v>
      </c>
      <c r="J896" s="64">
        <v>129</v>
      </c>
      <c r="K896" s="23">
        <v>388770.78</v>
      </c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>
        <v>403657.21</v>
      </c>
      <c r="AI896" s="23"/>
      <c r="AJ896" s="23"/>
      <c r="AK896" s="23"/>
      <c r="AL896" s="23"/>
      <c r="AM896" s="23">
        <v>403657.21</v>
      </c>
      <c r="AN896" s="23"/>
      <c r="AO896" s="23"/>
      <c r="AP896" s="23">
        <v>403657.21</v>
      </c>
    </row>
    <row r="897" spans="1:42" ht="27" customHeight="1">
      <c r="A897" s="9"/>
      <c r="B897" s="51" t="s">
        <v>321</v>
      </c>
      <c r="C897" s="52">
        <v>99</v>
      </c>
      <c r="D897" s="52">
        <v>0</v>
      </c>
      <c r="E897" s="60" t="s">
        <v>183</v>
      </c>
      <c r="F897" s="52">
        <v>0</v>
      </c>
      <c r="G897" s="52">
        <v>905</v>
      </c>
      <c r="H897" s="52"/>
      <c r="I897" s="52">
        <v>83360</v>
      </c>
      <c r="J897" s="53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>
        <f>AH898</f>
        <v>3000</v>
      </c>
      <c r="AI897" s="24"/>
      <c r="AJ897" s="24"/>
      <c r="AK897" s="24"/>
      <c r="AL897" s="24"/>
      <c r="AM897" s="24">
        <f>AM898</f>
        <v>0</v>
      </c>
      <c r="AN897" s="24"/>
      <c r="AO897" s="24"/>
      <c r="AP897" s="24">
        <f>AP898</f>
        <v>0</v>
      </c>
    </row>
    <row r="898" spans="1:42" ht="12.75">
      <c r="A898" s="9"/>
      <c r="B898" s="63" t="s">
        <v>15</v>
      </c>
      <c r="C898" s="49">
        <v>99</v>
      </c>
      <c r="D898" s="49">
        <v>0</v>
      </c>
      <c r="E898" s="48" t="s">
        <v>183</v>
      </c>
      <c r="F898" s="49">
        <v>0</v>
      </c>
      <c r="G898" s="49">
        <v>905</v>
      </c>
      <c r="H898" s="49">
        <v>10040</v>
      </c>
      <c r="I898" s="49">
        <v>83360</v>
      </c>
      <c r="J898" s="64" t="s">
        <v>16</v>
      </c>
      <c r="K898" s="23" t="e">
        <f>K899</f>
        <v>#REF!</v>
      </c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>
        <f>AH899</f>
        <v>3000</v>
      </c>
      <c r="AI898" s="23"/>
      <c r="AJ898" s="23"/>
      <c r="AK898" s="23"/>
      <c r="AL898" s="23"/>
      <c r="AM898" s="23">
        <f>AM899</f>
        <v>0</v>
      </c>
      <c r="AN898" s="23"/>
      <c r="AO898" s="23"/>
      <c r="AP898" s="23">
        <f>AP899</f>
        <v>0</v>
      </c>
    </row>
    <row r="899" spans="1:42" ht="12.75">
      <c r="A899" s="9"/>
      <c r="B899" s="63" t="s">
        <v>42</v>
      </c>
      <c r="C899" s="49">
        <v>99</v>
      </c>
      <c r="D899" s="49">
        <v>0</v>
      </c>
      <c r="E899" s="48" t="s">
        <v>183</v>
      </c>
      <c r="F899" s="49">
        <v>0</v>
      </c>
      <c r="G899" s="49">
        <v>905</v>
      </c>
      <c r="H899" s="49">
        <v>10040</v>
      </c>
      <c r="I899" s="49">
        <v>83360</v>
      </c>
      <c r="J899" s="64">
        <v>850</v>
      </c>
      <c r="K899" s="23" t="e">
        <f>K900+#REF!</f>
        <v>#REF!</v>
      </c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>
        <f>AH900</f>
        <v>3000</v>
      </c>
      <c r="AI899" s="23"/>
      <c r="AJ899" s="23"/>
      <c r="AK899" s="23"/>
      <c r="AL899" s="23"/>
      <c r="AM899" s="23">
        <f>AM900</f>
        <v>0</v>
      </c>
      <c r="AN899" s="23"/>
      <c r="AO899" s="23"/>
      <c r="AP899" s="23">
        <f>AP900</f>
        <v>0</v>
      </c>
    </row>
    <row r="900" spans="1:42" ht="12.75">
      <c r="A900" s="9"/>
      <c r="B900" s="63" t="s">
        <v>137</v>
      </c>
      <c r="C900" s="49">
        <v>99</v>
      </c>
      <c r="D900" s="49">
        <v>0</v>
      </c>
      <c r="E900" s="48" t="s">
        <v>183</v>
      </c>
      <c r="F900" s="49">
        <v>0</v>
      </c>
      <c r="G900" s="49">
        <v>905</v>
      </c>
      <c r="H900" s="49">
        <v>10040</v>
      </c>
      <c r="I900" s="49">
        <v>83360</v>
      </c>
      <c r="J900" s="64" t="s">
        <v>20</v>
      </c>
      <c r="K900" s="23">
        <v>12000</v>
      </c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>
        <v>3000</v>
      </c>
      <c r="AI900" s="23"/>
      <c r="AJ900" s="23"/>
      <c r="AK900" s="23"/>
      <c r="AL900" s="23"/>
      <c r="AM900" s="23">
        <v>0</v>
      </c>
      <c r="AN900" s="23"/>
      <c r="AO900" s="23"/>
      <c r="AP900" s="23">
        <v>0</v>
      </c>
    </row>
    <row r="901" spans="1:42" ht="49.5" customHeight="1">
      <c r="A901" s="9"/>
      <c r="B901" s="63" t="s">
        <v>344</v>
      </c>
      <c r="C901" s="49">
        <v>99</v>
      </c>
      <c r="D901" s="49">
        <v>0</v>
      </c>
      <c r="E901" s="48" t="s">
        <v>183</v>
      </c>
      <c r="F901" s="49">
        <v>0</v>
      </c>
      <c r="G901" s="49">
        <v>905</v>
      </c>
      <c r="H901" s="49"/>
      <c r="I901" s="49">
        <v>82580</v>
      </c>
      <c r="J901" s="64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>
        <f>AH902</f>
        <v>100000</v>
      </c>
      <c r="AI901" s="23"/>
      <c r="AJ901" s="23"/>
      <c r="AK901" s="23"/>
      <c r="AL901" s="23"/>
      <c r="AM901" s="23"/>
      <c r="AN901" s="23"/>
      <c r="AO901" s="23"/>
      <c r="AP901" s="23"/>
    </row>
    <row r="902" spans="1:42" ht="25.5">
      <c r="A902" s="9"/>
      <c r="B902" s="63" t="s">
        <v>28</v>
      </c>
      <c r="C902" s="49">
        <v>99</v>
      </c>
      <c r="D902" s="49">
        <v>0</v>
      </c>
      <c r="E902" s="48" t="s">
        <v>183</v>
      </c>
      <c r="F902" s="49">
        <v>0</v>
      </c>
      <c r="G902" s="49">
        <v>905</v>
      </c>
      <c r="H902" s="49"/>
      <c r="I902" s="49">
        <v>82580</v>
      </c>
      <c r="J902" s="64">
        <v>300</v>
      </c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>
        <f>AH903</f>
        <v>100000</v>
      </c>
      <c r="AI902" s="23"/>
      <c r="AJ902" s="23"/>
      <c r="AK902" s="23"/>
      <c r="AL902" s="23"/>
      <c r="AM902" s="23"/>
      <c r="AN902" s="23"/>
      <c r="AO902" s="23"/>
      <c r="AP902" s="23"/>
    </row>
    <row r="903" spans="1:42" ht="25.5">
      <c r="A903" s="9"/>
      <c r="B903" s="63" t="s">
        <v>50</v>
      </c>
      <c r="C903" s="49">
        <v>99</v>
      </c>
      <c r="D903" s="49">
        <v>0</v>
      </c>
      <c r="E903" s="48" t="s">
        <v>183</v>
      </c>
      <c r="F903" s="49">
        <v>0</v>
      </c>
      <c r="G903" s="49">
        <v>905</v>
      </c>
      <c r="H903" s="49"/>
      <c r="I903" s="49">
        <v>82580</v>
      </c>
      <c r="J903" s="64">
        <v>310</v>
      </c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>
        <f>AH904</f>
        <v>100000</v>
      </c>
      <c r="AI903" s="23"/>
      <c r="AJ903" s="23"/>
      <c r="AK903" s="23"/>
      <c r="AL903" s="23"/>
      <c r="AM903" s="23"/>
      <c r="AN903" s="23"/>
      <c r="AO903" s="23"/>
      <c r="AP903" s="23"/>
    </row>
    <row r="904" spans="1:42" ht="38.25">
      <c r="A904" s="9"/>
      <c r="B904" s="63" t="s">
        <v>33</v>
      </c>
      <c r="C904" s="49">
        <v>99</v>
      </c>
      <c r="D904" s="49">
        <v>0</v>
      </c>
      <c r="E904" s="48" t="s">
        <v>183</v>
      </c>
      <c r="F904" s="49">
        <v>0</v>
      </c>
      <c r="G904" s="49">
        <v>905</v>
      </c>
      <c r="H904" s="49"/>
      <c r="I904" s="49">
        <v>82580</v>
      </c>
      <c r="J904" s="64">
        <v>313</v>
      </c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>
        <v>50000</v>
      </c>
      <c r="Z904" s="23">
        <v>50000</v>
      </c>
      <c r="AA904" s="23"/>
      <c r="AB904" s="23"/>
      <c r="AC904" s="23"/>
      <c r="AD904" s="23"/>
      <c r="AE904" s="23"/>
      <c r="AF904" s="23"/>
      <c r="AG904" s="23"/>
      <c r="AH904" s="23">
        <f>Y904+Z904</f>
        <v>100000</v>
      </c>
      <c r="AI904" s="23"/>
      <c r="AJ904" s="23"/>
      <c r="AK904" s="23"/>
      <c r="AL904" s="23"/>
      <c r="AM904" s="23"/>
      <c r="AN904" s="23"/>
      <c r="AO904" s="23"/>
      <c r="AP904" s="23"/>
    </row>
    <row r="905" spans="1:42" ht="12.75">
      <c r="A905" s="10" t="s">
        <v>119</v>
      </c>
      <c r="B905" s="51" t="s">
        <v>119</v>
      </c>
      <c r="C905" s="52">
        <v>99</v>
      </c>
      <c r="D905" s="52">
        <v>0</v>
      </c>
      <c r="E905" s="60" t="s">
        <v>183</v>
      </c>
      <c r="F905" s="52">
        <v>0</v>
      </c>
      <c r="G905" s="52">
        <v>904</v>
      </c>
      <c r="H905" s="52"/>
      <c r="I905" s="52"/>
      <c r="J905" s="53"/>
      <c r="K905" s="24">
        <f>K906+K912</f>
        <v>1662956.35</v>
      </c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>
        <f>AH906+AH912</f>
        <v>1719185.39</v>
      </c>
      <c r="AI905" s="24"/>
      <c r="AJ905" s="24"/>
      <c r="AK905" s="24"/>
      <c r="AL905" s="24"/>
      <c r="AM905" s="24">
        <f>AM906+AM912</f>
        <v>1719185.39</v>
      </c>
      <c r="AN905" s="24"/>
      <c r="AO905" s="24"/>
      <c r="AP905" s="24">
        <f>AP906+AP912</f>
        <v>1719185.39</v>
      </c>
    </row>
    <row r="906" spans="1:42" ht="55.5" customHeight="1">
      <c r="A906" s="5" t="s">
        <v>59</v>
      </c>
      <c r="B906" s="59" t="s">
        <v>318</v>
      </c>
      <c r="C906" s="52">
        <v>99</v>
      </c>
      <c r="D906" s="52">
        <v>0</v>
      </c>
      <c r="E906" s="60" t="s">
        <v>183</v>
      </c>
      <c r="F906" s="52">
        <v>0</v>
      </c>
      <c r="G906" s="52">
        <v>904</v>
      </c>
      <c r="H906" s="52">
        <v>10060</v>
      </c>
      <c r="I906" s="52">
        <v>80050</v>
      </c>
      <c r="J906" s="53"/>
      <c r="K906" s="24">
        <f>K907</f>
        <v>1477335.9000000001</v>
      </c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>
        <f>AH907</f>
        <v>1533564.94</v>
      </c>
      <c r="AI906" s="24"/>
      <c r="AJ906" s="24"/>
      <c r="AK906" s="24"/>
      <c r="AL906" s="24"/>
      <c r="AM906" s="24">
        <f>AM907</f>
        <v>1533564.94</v>
      </c>
      <c r="AN906" s="24"/>
      <c r="AO906" s="24"/>
      <c r="AP906" s="24">
        <f>AP907</f>
        <v>1533564.94</v>
      </c>
    </row>
    <row r="907" spans="1:42" ht="76.5">
      <c r="A907" s="9" t="s">
        <v>8</v>
      </c>
      <c r="B907" s="63" t="s">
        <v>8</v>
      </c>
      <c r="C907" s="49">
        <v>99</v>
      </c>
      <c r="D907" s="49">
        <v>0</v>
      </c>
      <c r="E907" s="48" t="s">
        <v>183</v>
      </c>
      <c r="F907" s="49">
        <v>0</v>
      </c>
      <c r="G907" s="49">
        <v>904</v>
      </c>
      <c r="H907" s="49">
        <v>10060</v>
      </c>
      <c r="I907" s="49">
        <v>80050</v>
      </c>
      <c r="J907" s="64">
        <v>100</v>
      </c>
      <c r="K907" s="23">
        <f>K908</f>
        <v>1477335.9000000001</v>
      </c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>
        <f>AH908</f>
        <v>1533564.94</v>
      </c>
      <c r="AI907" s="23"/>
      <c r="AJ907" s="23"/>
      <c r="AK907" s="23"/>
      <c r="AL907" s="23"/>
      <c r="AM907" s="23">
        <f>AM908</f>
        <v>1533564.94</v>
      </c>
      <c r="AN907" s="23"/>
      <c r="AO907" s="23"/>
      <c r="AP907" s="23">
        <f>AP908</f>
        <v>1533564.94</v>
      </c>
    </row>
    <row r="908" spans="1:42" ht="38.25">
      <c r="A908" s="9" t="s">
        <v>10</v>
      </c>
      <c r="B908" s="63" t="s">
        <v>10</v>
      </c>
      <c r="C908" s="49">
        <v>99</v>
      </c>
      <c r="D908" s="49">
        <v>0</v>
      </c>
      <c r="E908" s="48" t="s">
        <v>183</v>
      </c>
      <c r="F908" s="49">
        <v>0</v>
      </c>
      <c r="G908" s="49">
        <v>904</v>
      </c>
      <c r="H908" s="49">
        <v>10060</v>
      </c>
      <c r="I908" s="49">
        <v>80050</v>
      </c>
      <c r="J908" s="64" t="s">
        <v>11</v>
      </c>
      <c r="K908" s="23">
        <f>K909+K910+K911</f>
        <v>1477335.9000000001</v>
      </c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>
        <f>AH909+AH910+AH911</f>
        <v>1533564.94</v>
      </c>
      <c r="AI908" s="23"/>
      <c r="AJ908" s="23"/>
      <c r="AK908" s="23"/>
      <c r="AL908" s="23"/>
      <c r="AM908" s="23">
        <f>AM909+AM910+AM911</f>
        <v>1533564.94</v>
      </c>
      <c r="AN908" s="23"/>
      <c r="AO908" s="23"/>
      <c r="AP908" s="23">
        <f>AP909+AP910+AP911</f>
        <v>1533564.94</v>
      </c>
    </row>
    <row r="909" spans="1:42" ht="25.5">
      <c r="A909" s="9" t="s">
        <v>131</v>
      </c>
      <c r="B909" s="63" t="s">
        <v>131</v>
      </c>
      <c r="C909" s="49">
        <v>99</v>
      </c>
      <c r="D909" s="49">
        <v>0</v>
      </c>
      <c r="E909" s="48" t="s">
        <v>183</v>
      </c>
      <c r="F909" s="49">
        <v>0</v>
      </c>
      <c r="G909" s="49">
        <v>904</v>
      </c>
      <c r="H909" s="49">
        <v>10060</v>
      </c>
      <c r="I909" s="49">
        <v>80050</v>
      </c>
      <c r="J909" s="64">
        <v>121</v>
      </c>
      <c r="K909" s="23">
        <v>1079666.59</v>
      </c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>
        <v>1122853.25</v>
      </c>
      <c r="AI909" s="23"/>
      <c r="AJ909" s="23"/>
      <c r="AK909" s="23"/>
      <c r="AL909" s="23"/>
      <c r="AM909" s="23">
        <v>1122853.25</v>
      </c>
      <c r="AN909" s="23"/>
      <c r="AO909" s="23"/>
      <c r="AP909" s="23">
        <v>1122853.25</v>
      </c>
    </row>
    <row r="910" spans="1:42" ht="51">
      <c r="A910" s="9" t="s">
        <v>57</v>
      </c>
      <c r="B910" s="63" t="s">
        <v>57</v>
      </c>
      <c r="C910" s="49">
        <v>99</v>
      </c>
      <c r="D910" s="49">
        <v>0</v>
      </c>
      <c r="E910" s="48" t="s">
        <v>183</v>
      </c>
      <c r="F910" s="49">
        <v>0</v>
      </c>
      <c r="G910" s="49">
        <v>904</v>
      </c>
      <c r="H910" s="49">
        <v>10060</v>
      </c>
      <c r="I910" s="49">
        <v>80050</v>
      </c>
      <c r="J910" s="64">
        <v>122</v>
      </c>
      <c r="K910" s="23">
        <v>55000</v>
      </c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>
        <v>55000</v>
      </c>
      <c r="AI910" s="23"/>
      <c r="AJ910" s="23"/>
      <c r="AK910" s="23"/>
      <c r="AL910" s="23"/>
      <c r="AM910" s="23">
        <v>55000</v>
      </c>
      <c r="AN910" s="23"/>
      <c r="AO910" s="23"/>
      <c r="AP910" s="23">
        <v>55000</v>
      </c>
    </row>
    <row r="911" spans="1:42" ht="63.75">
      <c r="A911" s="9" t="s">
        <v>132</v>
      </c>
      <c r="B911" s="63" t="s">
        <v>132</v>
      </c>
      <c r="C911" s="49">
        <v>99</v>
      </c>
      <c r="D911" s="49">
        <v>0</v>
      </c>
      <c r="E911" s="48" t="s">
        <v>183</v>
      </c>
      <c r="F911" s="49">
        <v>0</v>
      </c>
      <c r="G911" s="49">
        <v>904</v>
      </c>
      <c r="H911" s="49">
        <v>10060</v>
      </c>
      <c r="I911" s="49">
        <v>80050</v>
      </c>
      <c r="J911" s="64">
        <v>129</v>
      </c>
      <c r="K911" s="23">
        <v>342669.31</v>
      </c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>
        <v>355711.69</v>
      </c>
      <c r="AI911" s="23"/>
      <c r="AJ911" s="23"/>
      <c r="AK911" s="23"/>
      <c r="AL911" s="23"/>
      <c r="AM911" s="23">
        <v>355711.69</v>
      </c>
      <c r="AN911" s="23"/>
      <c r="AO911" s="23"/>
      <c r="AP911" s="23">
        <v>355711.69</v>
      </c>
    </row>
    <row r="912" spans="1:42" ht="42.75" customHeight="1">
      <c r="A912" s="15" t="s">
        <v>60</v>
      </c>
      <c r="B912" s="59" t="s">
        <v>58</v>
      </c>
      <c r="C912" s="52">
        <v>99</v>
      </c>
      <c r="D912" s="52">
        <v>0</v>
      </c>
      <c r="E912" s="60" t="s">
        <v>183</v>
      </c>
      <c r="F912" s="52">
        <v>0</v>
      </c>
      <c r="G912" s="52">
        <v>904</v>
      </c>
      <c r="H912" s="52">
        <v>10070</v>
      </c>
      <c r="I912" s="52">
        <v>80040</v>
      </c>
      <c r="J912" s="57"/>
      <c r="K912" s="24">
        <f>K913</f>
        <v>185620.45</v>
      </c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24">
        <f>AH913</f>
        <v>185620.45</v>
      </c>
      <c r="AI912" s="24"/>
      <c r="AJ912" s="24"/>
      <c r="AK912" s="24"/>
      <c r="AL912" s="24"/>
      <c r="AM912" s="24">
        <f aca="true" t="shared" si="72" ref="AM912:AP914">AM913</f>
        <v>185620.45</v>
      </c>
      <c r="AN912" s="24"/>
      <c r="AO912" s="24"/>
      <c r="AP912" s="24">
        <f t="shared" si="72"/>
        <v>185620.45</v>
      </c>
    </row>
    <row r="913" spans="1:42" ht="38.25">
      <c r="A913" s="9" t="s">
        <v>133</v>
      </c>
      <c r="B913" s="63" t="s">
        <v>133</v>
      </c>
      <c r="C913" s="49">
        <v>99</v>
      </c>
      <c r="D913" s="49">
        <v>0</v>
      </c>
      <c r="E913" s="48" t="s">
        <v>183</v>
      </c>
      <c r="F913" s="49">
        <v>0</v>
      </c>
      <c r="G913" s="49">
        <v>904</v>
      </c>
      <c r="H913" s="49">
        <v>10070</v>
      </c>
      <c r="I913" s="49">
        <v>80040</v>
      </c>
      <c r="J913" s="64" t="s">
        <v>12</v>
      </c>
      <c r="K913" s="23">
        <f>K914</f>
        <v>185620.45</v>
      </c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>
        <f>AH914</f>
        <v>185620.45</v>
      </c>
      <c r="AI913" s="23"/>
      <c r="AJ913" s="23"/>
      <c r="AK913" s="23"/>
      <c r="AL913" s="23"/>
      <c r="AM913" s="23">
        <f t="shared" si="72"/>
        <v>185620.45</v>
      </c>
      <c r="AN913" s="23"/>
      <c r="AO913" s="23"/>
      <c r="AP913" s="23">
        <f t="shared" si="72"/>
        <v>185620.45</v>
      </c>
    </row>
    <row r="914" spans="1:42" ht="38.25">
      <c r="A914" s="9" t="s">
        <v>13</v>
      </c>
      <c r="B914" s="63" t="s">
        <v>13</v>
      </c>
      <c r="C914" s="49">
        <v>99</v>
      </c>
      <c r="D914" s="49">
        <v>0</v>
      </c>
      <c r="E914" s="48" t="s">
        <v>183</v>
      </c>
      <c r="F914" s="49">
        <v>0</v>
      </c>
      <c r="G914" s="49">
        <v>904</v>
      </c>
      <c r="H914" s="49">
        <v>10070</v>
      </c>
      <c r="I914" s="49">
        <v>80040</v>
      </c>
      <c r="J914" s="64">
        <v>240</v>
      </c>
      <c r="K914" s="23">
        <f>K915</f>
        <v>185620.45</v>
      </c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>
        <f>AH915</f>
        <v>185620.45</v>
      </c>
      <c r="AI914" s="23"/>
      <c r="AJ914" s="23"/>
      <c r="AK914" s="23"/>
      <c r="AL914" s="23"/>
      <c r="AM914" s="23">
        <f t="shared" si="72"/>
        <v>185620.45</v>
      </c>
      <c r="AN914" s="23"/>
      <c r="AO914" s="23"/>
      <c r="AP914" s="23">
        <f t="shared" si="72"/>
        <v>185620.45</v>
      </c>
    </row>
    <row r="915" spans="1:42" s="3" customFormat="1" ht="38.25">
      <c r="A915" s="9" t="s">
        <v>134</v>
      </c>
      <c r="B915" s="63" t="s">
        <v>134</v>
      </c>
      <c r="C915" s="49">
        <v>99</v>
      </c>
      <c r="D915" s="49">
        <v>0</v>
      </c>
      <c r="E915" s="48" t="s">
        <v>183</v>
      </c>
      <c r="F915" s="49">
        <v>0</v>
      </c>
      <c r="G915" s="49">
        <v>904</v>
      </c>
      <c r="H915" s="49">
        <v>10070</v>
      </c>
      <c r="I915" s="49">
        <v>80040</v>
      </c>
      <c r="J915" s="64">
        <v>244</v>
      </c>
      <c r="K915" s="23">
        <v>185620.45</v>
      </c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>
        <v>185620.45</v>
      </c>
      <c r="AI915" s="23"/>
      <c r="AJ915" s="23"/>
      <c r="AK915" s="23"/>
      <c r="AL915" s="23"/>
      <c r="AM915" s="23">
        <v>185620.45</v>
      </c>
      <c r="AN915" s="23"/>
      <c r="AO915" s="23"/>
      <c r="AP915" s="23">
        <v>185620.45</v>
      </c>
    </row>
    <row r="916" spans="1:42" ht="36.75" customHeight="1">
      <c r="A916" s="11" t="s">
        <v>41</v>
      </c>
      <c r="B916" s="72" t="s">
        <v>54</v>
      </c>
      <c r="C916" s="52">
        <v>99</v>
      </c>
      <c r="D916" s="52">
        <v>0</v>
      </c>
      <c r="E916" s="60" t="s">
        <v>183</v>
      </c>
      <c r="F916" s="52">
        <v>0</v>
      </c>
      <c r="G916" s="52">
        <v>961</v>
      </c>
      <c r="H916" s="52"/>
      <c r="I916" s="52"/>
      <c r="J916" s="53"/>
      <c r="K916" s="24">
        <f>K917</f>
        <v>2500000</v>
      </c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>
        <f>AH917</f>
        <v>274107.5</v>
      </c>
      <c r="AI916" s="24"/>
      <c r="AJ916" s="24"/>
      <c r="AK916" s="24"/>
      <c r="AL916" s="24"/>
      <c r="AM916" s="24">
        <f>AM917</f>
        <v>2500000</v>
      </c>
      <c r="AN916" s="24"/>
      <c r="AO916" s="24"/>
      <c r="AP916" s="24">
        <f>AP917</f>
        <v>2500000</v>
      </c>
    </row>
    <row r="917" spans="1:42" ht="30" customHeight="1">
      <c r="A917" s="6" t="s">
        <v>116</v>
      </c>
      <c r="B917" s="59" t="s">
        <v>319</v>
      </c>
      <c r="C917" s="49">
        <v>99</v>
      </c>
      <c r="D917" s="49">
        <v>0</v>
      </c>
      <c r="E917" s="48" t="s">
        <v>183</v>
      </c>
      <c r="F917" s="49">
        <v>0</v>
      </c>
      <c r="G917" s="49">
        <v>961</v>
      </c>
      <c r="H917" s="49">
        <v>10120</v>
      </c>
      <c r="I917" s="49">
        <v>83030</v>
      </c>
      <c r="J917" s="64"/>
      <c r="K917" s="23">
        <f>K920+K918</f>
        <v>2500000</v>
      </c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>
        <f>AH920+AH918</f>
        <v>274107.5</v>
      </c>
      <c r="AI917" s="23"/>
      <c r="AJ917" s="23"/>
      <c r="AK917" s="23"/>
      <c r="AL917" s="23"/>
      <c r="AM917" s="23">
        <f>AM920+AM918</f>
        <v>2500000</v>
      </c>
      <c r="AN917" s="23"/>
      <c r="AO917" s="23"/>
      <c r="AP917" s="23">
        <f>AP920+AP918</f>
        <v>2500000</v>
      </c>
    </row>
    <row r="918" spans="1:42" ht="25.5" hidden="1">
      <c r="A918" s="5" t="s">
        <v>28</v>
      </c>
      <c r="B918" s="63" t="s">
        <v>28</v>
      </c>
      <c r="C918" s="49">
        <v>99</v>
      </c>
      <c r="D918" s="49">
        <v>0</v>
      </c>
      <c r="E918" s="48" t="s">
        <v>183</v>
      </c>
      <c r="F918" s="49">
        <v>0</v>
      </c>
      <c r="G918" s="49">
        <v>902</v>
      </c>
      <c r="H918" s="49">
        <v>10120</v>
      </c>
      <c r="I918" s="49">
        <v>83030</v>
      </c>
      <c r="J918" s="64">
        <v>300</v>
      </c>
      <c r="K918" s="23">
        <f>K919</f>
        <v>0</v>
      </c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>
        <f>AH919</f>
        <v>0</v>
      </c>
      <c r="AI918" s="23"/>
      <c r="AJ918" s="23"/>
      <c r="AK918" s="23"/>
      <c r="AL918" s="23"/>
      <c r="AM918" s="23">
        <f>AM919</f>
        <v>0</v>
      </c>
      <c r="AN918" s="23"/>
      <c r="AO918" s="23"/>
      <c r="AP918" s="23">
        <f>AP919</f>
        <v>0</v>
      </c>
    </row>
    <row r="919" spans="1:42" ht="12.75" hidden="1">
      <c r="A919" s="9" t="s">
        <v>207</v>
      </c>
      <c r="B919" s="63" t="s">
        <v>207</v>
      </c>
      <c r="C919" s="49">
        <v>99</v>
      </c>
      <c r="D919" s="49">
        <v>0</v>
      </c>
      <c r="E919" s="48" t="s">
        <v>183</v>
      </c>
      <c r="F919" s="49">
        <v>0</v>
      </c>
      <c r="G919" s="49">
        <v>902</v>
      </c>
      <c r="H919" s="49">
        <v>10120</v>
      </c>
      <c r="I919" s="49">
        <v>83030</v>
      </c>
      <c r="J919" s="64">
        <v>360</v>
      </c>
      <c r="K919" s="23">
        <v>0</v>
      </c>
      <c r="L919" s="23"/>
      <c r="M919" s="23"/>
      <c r="N919" s="23"/>
      <c r="O919" s="23"/>
      <c r="P919" s="23">
        <v>5537</v>
      </c>
      <c r="Q919" s="23"/>
      <c r="R919" s="23"/>
      <c r="S919" s="23">
        <v>70000</v>
      </c>
      <c r="T919" s="23"/>
      <c r="U919" s="23"/>
      <c r="V919" s="23">
        <v>13931</v>
      </c>
      <c r="W919" s="23"/>
      <c r="X919" s="23"/>
      <c r="Y919" s="23"/>
      <c r="Z919" s="23"/>
      <c r="AA919" s="23">
        <v>0</v>
      </c>
      <c r="AB919" s="23"/>
      <c r="AC919" s="23"/>
      <c r="AD919" s="23"/>
      <c r="AE919" s="23"/>
      <c r="AF919" s="23"/>
      <c r="AG919" s="23"/>
      <c r="AH919" s="23">
        <f>AA919</f>
        <v>0</v>
      </c>
      <c r="AI919" s="23"/>
      <c r="AJ919" s="23"/>
      <c r="AK919" s="23"/>
      <c r="AL919" s="23"/>
      <c r="AM919" s="23">
        <v>0</v>
      </c>
      <c r="AN919" s="23"/>
      <c r="AO919" s="23"/>
      <c r="AP919" s="23">
        <v>0</v>
      </c>
    </row>
    <row r="920" spans="1:42" s="3" customFormat="1" ht="12.75">
      <c r="A920" s="5" t="s">
        <v>15</v>
      </c>
      <c r="B920" s="51" t="s">
        <v>15</v>
      </c>
      <c r="C920" s="49">
        <v>99</v>
      </c>
      <c r="D920" s="49">
        <v>0</v>
      </c>
      <c r="E920" s="48" t="s">
        <v>183</v>
      </c>
      <c r="F920" s="49">
        <v>0</v>
      </c>
      <c r="G920" s="49">
        <v>961</v>
      </c>
      <c r="H920" s="49">
        <v>10120</v>
      </c>
      <c r="I920" s="49">
        <v>83030</v>
      </c>
      <c r="J920" s="64">
        <v>800</v>
      </c>
      <c r="K920" s="23">
        <f>K921</f>
        <v>2500000</v>
      </c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>
        <f>AH921</f>
        <v>274107.5</v>
      </c>
      <c r="AI920" s="23"/>
      <c r="AJ920" s="23"/>
      <c r="AK920" s="23"/>
      <c r="AL920" s="23"/>
      <c r="AM920" s="23">
        <f>AM921</f>
        <v>2500000</v>
      </c>
      <c r="AN920" s="23"/>
      <c r="AO920" s="23"/>
      <c r="AP920" s="23">
        <f>AP921</f>
        <v>2500000</v>
      </c>
    </row>
    <row r="921" spans="1:42" ht="12.75">
      <c r="A921" s="5" t="s">
        <v>27</v>
      </c>
      <c r="B921" s="63" t="s">
        <v>27</v>
      </c>
      <c r="C921" s="49">
        <v>99</v>
      </c>
      <c r="D921" s="49">
        <v>0</v>
      </c>
      <c r="E921" s="48" t="s">
        <v>183</v>
      </c>
      <c r="F921" s="49">
        <v>0</v>
      </c>
      <c r="G921" s="49">
        <v>961</v>
      </c>
      <c r="H921" s="49">
        <v>10120</v>
      </c>
      <c r="I921" s="49">
        <v>83030</v>
      </c>
      <c r="J921" s="64">
        <v>870</v>
      </c>
      <c r="K921" s="23">
        <v>2500000</v>
      </c>
      <c r="L921" s="23"/>
      <c r="M921" s="23">
        <v>-356189.64</v>
      </c>
      <c r="N921" s="23">
        <v>-121410.64</v>
      </c>
      <c r="O921" s="23">
        <v>-272152</v>
      </c>
      <c r="P921" s="23">
        <v>-85513</v>
      </c>
      <c r="Q921" s="23">
        <v>-308838.72</v>
      </c>
      <c r="R921" s="23"/>
      <c r="S921" s="23">
        <v>-170000</v>
      </c>
      <c r="T921" s="23">
        <v>-30000</v>
      </c>
      <c r="U921" s="23">
        <v>-28500</v>
      </c>
      <c r="V921" s="23">
        <v>-407591.54</v>
      </c>
      <c r="W921" s="23"/>
      <c r="X921" s="23">
        <v>-49998</v>
      </c>
      <c r="Y921" s="23"/>
      <c r="Z921" s="23">
        <v>-1150002</v>
      </c>
      <c r="AA921" s="23">
        <v>-157100</v>
      </c>
      <c r="AB921" s="23"/>
      <c r="AC921" s="23">
        <v>-734084.13</v>
      </c>
      <c r="AD921" s="23">
        <v>2545870.88</v>
      </c>
      <c r="AE921" s="23">
        <v>-2143442.73</v>
      </c>
      <c r="AF921" s="23">
        <v>-300068</v>
      </c>
      <c r="AG921" s="23">
        <v>-237068.52</v>
      </c>
      <c r="AH921" s="23">
        <f>2500000+X921+Z921+AA921+AC921+AD921+AE921+AF921+AG921</f>
        <v>274107.5</v>
      </c>
      <c r="AI921" s="23"/>
      <c r="AJ921" s="23"/>
      <c r="AK921" s="23"/>
      <c r="AL921" s="23"/>
      <c r="AM921" s="23">
        <v>2500000</v>
      </c>
      <c r="AN921" s="23"/>
      <c r="AO921" s="23"/>
      <c r="AP921" s="23">
        <v>2500000</v>
      </c>
    </row>
    <row r="922" spans="2:42" ht="12.75">
      <c r="B922" s="111" t="s">
        <v>75</v>
      </c>
      <c r="C922" s="112"/>
      <c r="D922" s="112"/>
      <c r="E922" s="112"/>
      <c r="F922" s="112"/>
      <c r="G922" s="112"/>
      <c r="H922" s="112"/>
      <c r="I922" s="112"/>
      <c r="J922" s="112"/>
      <c r="K922" s="24">
        <f>K17+K446+K479+K704+K736+K822+K868</f>
        <v>773042605.4</v>
      </c>
      <c r="L922" s="71">
        <f>SUM(L17:L921)</f>
        <v>23921620.009999998</v>
      </c>
      <c r="M922" s="71">
        <f>SUM(M17:M921)</f>
        <v>4000000.0000000005</v>
      </c>
      <c r="N922" s="71">
        <f>SUM(N17:N921)</f>
        <v>16693196</v>
      </c>
      <c r="O922" s="71"/>
      <c r="P922" s="71">
        <f>SUM(P17:P921)</f>
        <v>27657858.759999998</v>
      </c>
      <c r="Q922" s="71"/>
      <c r="R922" s="71"/>
      <c r="S922" s="71"/>
      <c r="T922" s="71"/>
      <c r="U922" s="71">
        <f>SUM(U17:U921)</f>
        <v>29217891.029999994</v>
      </c>
      <c r="V922" s="71"/>
      <c r="W922" s="71">
        <f>SUM(W17:W921)</f>
        <v>30000000</v>
      </c>
      <c r="X922" s="71">
        <f>SUM(X17:X921)</f>
        <v>2843930</v>
      </c>
      <c r="Y922" s="71">
        <f>SUM(Y17:Y921)</f>
        <v>181070</v>
      </c>
      <c r="Z922" s="71">
        <f>SUM(Z17:Z921)</f>
        <v>-2566054.1399999997</v>
      </c>
      <c r="AA922" s="71"/>
      <c r="AB922" s="71"/>
      <c r="AC922" s="71">
        <f>SUM(AC17:AC921)</f>
        <v>1528029.75</v>
      </c>
      <c r="AD922" s="71"/>
      <c r="AE922" s="71">
        <f>SUM(AE17:AE921)</f>
        <v>13971000</v>
      </c>
      <c r="AF922" s="71"/>
      <c r="AG922" s="71"/>
      <c r="AH922" s="24">
        <f>AH17+AH446+AH479+AH704+AH736+AH822+AH868+AH853</f>
        <v>1027373292.5499998</v>
      </c>
      <c r="AI922" s="24"/>
      <c r="AJ922" s="24"/>
      <c r="AK922" s="24"/>
      <c r="AL922" s="24"/>
      <c r="AM922" s="24">
        <f>AM17+AM446+AM479+AM704+AM736+AM822+AM868+AM853</f>
        <v>882493853.03</v>
      </c>
      <c r="AN922" s="24"/>
      <c r="AO922" s="24"/>
      <c r="AP922" s="24">
        <f>AP17+AP446+AP479+AP704+AP736+AP822+AP868+AP853</f>
        <v>875835321.84</v>
      </c>
    </row>
    <row r="924" spans="39:42" ht="12.75">
      <c r="AM924" s="43"/>
      <c r="AN924" s="43"/>
      <c r="AO924" s="43"/>
      <c r="AP924" s="43"/>
    </row>
    <row r="925" spans="39:42" ht="12.75">
      <c r="AM925" s="44"/>
      <c r="AN925" s="44"/>
      <c r="AO925" s="44"/>
      <c r="AP925" s="44"/>
    </row>
    <row r="926" spans="39:42" ht="12.75">
      <c r="AM926" s="43"/>
      <c r="AN926" s="43"/>
      <c r="AO926" s="43"/>
      <c r="AP926" s="43"/>
    </row>
    <row r="927" spans="39:42" ht="12.75">
      <c r="AM927" s="43"/>
      <c r="AN927" s="43"/>
      <c r="AO927" s="43"/>
      <c r="AP927" s="43"/>
    </row>
    <row r="928" spans="39:42" ht="12.75">
      <c r="AM928" s="44"/>
      <c r="AN928" s="44"/>
      <c r="AO928" s="44"/>
      <c r="AP928" s="44"/>
    </row>
    <row r="929" spans="2:42" s="3" customFormat="1" ht="12.75">
      <c r="B929" s="83" t="s">
        <v>353</v>
      </c>
      <c r="C929" s="91"/>
      <c r="D929" s="91"/>
      <c r="E929" s="91"/>
      <c r="F929" s="91"/>
      <c r="G929" s="93"/>
      <c r="H929" s="93"/>
      <c r="I929" s="105" t="s">
        <v>268</v>
      </c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92"/>
      <c r="AJ929" s="92"/>
      <c r="AK929" s="92"/>
      <c r="AL929" s="92"/>
      <c r="AM929" s="114" t="s">
        <v>354</v>
      </c>
      <c r="AN929" s="114"/>
      <c r="AO929" s="114"/>
      <c r="AP929" s="114"/>
    </row>
    <row r="930" spans="2:41" ht="15.75">
      <c r="B930" s="84"/>
      <c r="C930" s="85"/>
      <c r="D930" s="85"/>
      <c r="E930" s="85"/>
      <c r="F930" s="85"/>
      <c r="G930" s="86"/>
      <c r="H930" s="86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5"/>
      <c r="AI930" s="91"/>
      <c r="AJ930" s="91"/>
      <c r="AK930" s="91"/>
      <c r="AL930" s="91"/>
      <c r="AM930" s="43"/>
      <c r="AN930" s="43"/>
      <c r="AO930" s="43"/>
    </row>
    <row r="931" spans="39:42" ht="12.75">
      <c r="AM931" s="43"/>
      <c r="AN931" s="43"/>
      <c r="AO931" s="43"/>
      <c r="AP931" s="43"/>
    </row>
    <row r="932" spans="39:42" ht="12.75">
      <c r="AM932" s="44"/>
      <c r="AN932" s="44"/>
      <c r="AO932" s="44"/>
      <c r="AP932" s="44"/>
    </row>
    <row r="933" spans="39:42" ht="12.75">
      <c r="AM933" s="43"/>
      <c r="AN933" s="43"/>
      <c r="AO933" s="43"/>
      <c r="AP933" s="43"/>
    </row>
    <row r="934" spans="39:42" ht="12.75">
      <c r="AM934" s="43"/>
      <c r="AN934" s="43"/>
      <c r="AO934" s="43"/>
      <c r="AP934" s="43"/>
    </row>
    <row r="935" spans="39:42" ht="12.75">
      <c r="AM935" s="43"/>
      <c r="AN935" s="43"/>
      <c r="AO935" s="43"/>
      <c r="AP935" s="43"/>
    </row>
    <row r="936" spans="39:42" ht="12.75">
      <c r="AM936" s="43"/>
      <c r="AN936" s="43"/>
      <c r="AO936" s="43"/>
      <c r="AP936" s="43"/>
    </row>
  </sheetData>
  <sheetProtection/>
  <mergeCells count="8">
    <mergeCell ref="I930:AH930"/>
    <mergeCell ref="E1:J1"/>
    <mergeCell ref="B12:AP12"/>
    <mergeCell ref="B13:AP13"/>
    <mergeCell ref="B922:J922"/>
    <mergeCell ref="I929:AH929"/>
    <mergeCell ref="J11:AP11"/>
    <mergeCell ref="AM929:AP929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2018-11-15T09:54:20Z</dcterms:modified>
  <cp:category/>
  <cp:version/>
  <cp:contentType/>
  <cp:contentStatus/>
</cp:coreProperties>
</file>