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1'!$2:$5</definedName>
    <definedName name="_xlnm.Print_Area" localSheetId="0">'приложение 1'!$A$1:$N$108</definedName>
  </definedNames>
  <calcPr fullCalcOnLoad="1"/>
</workbook>
</file>

<file path=xl/sharedStrings.xml><?xml version="1.0" encoding="utf-8"?>
<sst xmlns="http://schemas.openxmlformats.org/spreadsheetml/2006/main" count="202" uniqueCount="41">
  <si>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</si>
  <si>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</si>
  <si>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</si>
  <si>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</si>
  <si>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</si>
  <si>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</si>
  <si>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</si>
  <si>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</si>
  <si>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</si>
  <si>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</si>
  <si>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Устройство искусственных неровностей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</si>
  <si>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</si>
  <si>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</si>
  <si>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</si>
  <si>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</si>
  <si>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</si>
  <si>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</si>
  <si>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</si>
  <si>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</si>
  <si>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</si>
  <si>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</si>
  <si>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</si>
  <si>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</si>
  <si>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</si>
  <si>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</si>
  <si>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</si>
  <si>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</si>
  <si>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</si>
  <si>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</si>
  <si>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</si>
  <si>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(2016-2022 годы)".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</si>
  <si>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</si>
  <si>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</si>
  <si>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</si>
  <si>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</si>
  <si>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Ремонт заездных карманов по ул. 706 Продотряда в районе памятника "Героям Отечества"</t>
  </si>
  <si>
    <t>Укладка тротуарной плитки от памятника "Героям Отечества" до заездного кармана</t>
  </si>
  <si>
    <t>Обустройство остановочных комплексов</t>
  </si>
  <si>
    <t>разработка комплксной схемы организации дорожного движения</t>
  </si>
  <si>
    <t>Приобретение специализированной техники в лизинг</t>
  </si>
  <si>
    <t xml:space="preserve">   Приложение № 1
к постановлению  Клинцовской городской администрации    
  от ______________ №__________ 
Приложение 7 к муниципальной программе "Развитие топливно-энергетического комплекса, жилищно-коммунального и дорожного хозяйства городского округа «город Клинцы Брянской области"" (2016 - 2022 годы)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</si>
</sst>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9" fontId="3" fillId="34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7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9" fillId="0" borderId="0" xfId="0" applyNumberFormat="1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2.625" style="0" bestFit="1" customWidth="1"/>
    <col min="12" max="13" width="11.75390625" style="0" customWidth="1"/>
    <col min="14" max="14" width="11.875" style="0" customWidth="1"/>
    <col min="16" max="16" width="12.75390625" style="0" bestFit="1" customWidth="1"/>
  </cols>
  <sheetData>
    <row r="1" spans="1:14" ht="77.25" customHeight="1">
      <c r="A1" s="18"/>
      <c r="B1" s="19"/>
      <c r="C1" s="19"/>
      <c r="D1" s="19"/>
      <c r="E1" s="21" t="s">
        <v>40</v>
      </c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28" t="s">
        <v>0</v>
      </c>
      <c r="B4" s="22" t="s">
        <v>23</v>
      </c>
      <c r="C4" s="22" t="s">
        <v>15</v>
      </c>
      <c r="D4" s="22" t="s">
        <v>24</v>
      </c>
      <c r="E4" s="33" t="s">
        <v>22</v>
      </c>
      <c r="F4" s="34"/>
      <c r="G4" s="34"/>
      <c r="H4" s="34"/>
      <c r="I4" s="34"/>
      <c r="J4" s="34"/>
      <c r="K4" s="34"/>
      <c r="L4" s="34"/>
      <c r="M4" s="34"/>
      <c r="N4" s="35"/>
    </row>
    <row r="5" spans="1:14" ht="13.5" customHeight="1">
      <c r="A5" s="28"/>
      <c r="B5" s="23"/>
      <c r="C5" s="23"/>
      <c r="D5" s="23"/>
      <c r="E5" s="28" t="s">
        <v>1</v>
      </c>
      <c r="F5" s="42" t="s">
        <v>2</v>
      </c>
      <c r="G5" s="43"/>
      <c r="H5" s="43"/>
      <c r="I5" s="43"/>
      <c r="J5" s="43"/>
      <c r="K5" s="43"/>
      <c r="L5" s="43"/>
      <c r="M5" s="43"/>
      <c r="N5" s="44"/>
    </row>
    <row r="6" spans="1:14" ht="24.75" customHeight="1">
      <c r="A6" s="28"/>
      <c r="B6" s="24"/>
      <c r="C6" s="24"/>
      <c r="D6" s="24"/>
      <c r="E6" s="28"/>
      <c r="F6" s="1">
        <v>2014</v>
      </c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">
        <v>2021</v>
      </c>
      <c r="N6" s="8">
        <v>2022</v>
      </c>
    </row>
    <row r="7" spans="1:14" ht="42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2">
        <v>12</v>
      </c>
    </row>
    <row r="8" spans="1:14" ht="12.75">
      <c r="A8" s="22">
        <v>1</v>
      </c>
      <c r="B8" s="30" t="s">
        <v>28</v>
      </c>
      <c r="C8" s="22" t="s">
        <v>3</v>
      </c>
      <c r="D8" s="1" t="s">
        <v>4</v>
      </c>
      <c r="E8" s="3">
        <f>H8+I8+J8+K8+L8</f>
        <v>240926712.15</v>
      </c>
      <c r="F8" s="3">
        <v>0</v>
      </c>
      <c r="G8" s="3">
        <v>99979714</v>
      </c>
      <c r="H8" s="3">
        <v>104218296.98</v>
      </c>
      <c r="I8" s="3">
        <v>16691796</v>
      </c>
      <c r="J8" s="3">
        <v>20016619.17</v>
      </c>
      <c r="K8" s="3">
        <v>100000000</v>
      </c>
      <c r="L8" s="3">
        <v>0</v>
      </c>
      <c r="M8" s="3">
        <v>0</v>
      </c>
      <c r="N8" s="9">
        <v>0</v>
      </c>
    </row>
    <row r="9" spans="1:14" ht="44.25" customHeight="1">
      <c r="A9" s="23"/>
      <c r="B9" s="31"/>
      <c r="C9" s="23"/>
      <c r="D9" s="1" t="s">
        <v>5</v>
      </c>
      <c r="E9" s="3">
        <f>H9+I9+J9+K9+L9</f>
        <v>35458281.94</v>
      </c>
      <c r="F9" s="3">
        <f>22448205.24</f>
        <v>22448205.24</v>
      </c>
      <c r="G9" s="4">
        <v>9549489.54</v>
      </c>
      <c r="H9" s="3">
        <v>11005004.06</v>
      </c>
      <c r="I9" s="3">
        <v>4797360.77</v>
      </c>
      <c r="J9" s="13">
        <v>6185188.96</v>
      </c>
      <c r="K9" s="17">
        <v>11306698.15</v>
      </c>
      <c r="L9" s="3">
        <v>2164030</v>
      </c>
      <c r="M9" s="3">
        <v>2164030</v>
      </c>
      <c r="N9" s="9">
        <v>0</v>
      </c>
    </row>
    <row r="10" spans="1:14" ht="24">
      <c r="A10" s="23"/>
      <c r="B10" s="31"/>
      <c r="C10" s="23"/>
      <c r="D10" s="1" t="s">
        <v>9</v>
      </c>
      <c r="E10" s="3">
        <f>H10+I10+J10+K10+L10</f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9">
        <v>0</v>
      </c>
    </row>
    <row r="11" spans="1:14" ht="54" customHeight="1">
      <c r="A11" s="24"/>
      <c r="B11" s="32"/>
      <c r="C11" s="24"/>
      <c r="D11" s="1" t="s">
        <v>6</v>
      </c>
      <c r="E11" s="3">
        <f>H11+I11+J11+K11+L11</f>
        <v>276384994.09000003</v>
      </c>
      <c r="F11" s="3">
        <f aca="true" t="shared" si="0" ref="F11:K11">SUM(F8:F10)</f>
        <v>22448205.24</v>
      </c>
      <c r="G11" s="3">
        <f>SUM(G8:G10)</f>
        <v>109529203.53999999</v>
      </c>
      <c r="H11" s="3">
        <f>SUM(H8:H10)</f>
        <v>115223301.04</v>
      </c>
      <c r="I11" s="3">
        <f t="shared" si="0"/>
        <v>21489156.77</v>
      </c>
      <c r="J11" s="3">
        <f t="shared" si="0"/>
        <v>26201808.130000003</v>
      </c>
      <c r="K11" s="3">
        <f t="shared" si="0"/>
        <v>111306698.15</v>
      </c>
      <c r="L11" s="3">
        <f>SUM(L8:L10)</f>
        <v>2164030</v>
      </c>
      <c r="M11" s="3">
        <f>SUM(M8:M10)</f>
        <v>2164030</v>
      </c>
      <c r="N11" s="9">
        <v>0</v>
      </c>
    </row>
    <row r="12" spans="1:14" ht="30.75" customHeight="1">
      <c r="A12" s="22">
        <v>2</v>
      </c>
      <c r="B12" s="25" t="s">
        <v>12</v>
      </c>
      <c r="C12" s="22" t="s">
        <v>3</v>
      </c>
      <c r="D12" s="1" t="s">
        <v>4</v>
      </c>
      <c r="E12" s="3">
        <f>H12+I12+J12+K12+L12</f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9">
        <v>0</v>
      </c>
    </row>
    <row r="13" spans="1:14" ht="33" customHeight="1">
      <c r="A13" s="23"/>
      <c r="B13" s="26"/>
      <c r="C13" s="23"/>
      <c r="D13" s="1" t="s">
        <v>5</v>
      </c>
      <c r="E13" s="3">
        <f>H13+I13+K13+L13</f>
        <v>5667497.08</v>
      </c>
      <c r="F13" s="3">
        <v>986150.08</v>
      </c>
      <c r="G13" s="3">
        <v>490000</v>
      </c>
      <c r="H13" s="3">
        <v>1146025.42</v>
      </c>
      <c r="I13" s="3">
        <v>1620352.6</v>
      </c>
      <c r="J13" s="13">
        <v>1479243.06</v>
      </c>
      <c r="K13" s="17">
        <v>1421876</v>
      </c>
      <c r="L13" s="3">
        <v>1479243.06</v>
      </c>
      <c r="M13" s="3">
        <v>1479243.06</v>
      </c>
      <c r="N13" s="9">
        <v>0</v>
      </c>
    </row>
    <row r="14" spans="1:14" ht="24">
      <c r="A14" s="23"/>
      <c r="B14" s="26"/>
      <c r="C14" s="23"/>
      <c r="D14" s="1" t="s">
        <v>9</v>
      </c>
      <c r="E14" s="3">
        <f aca="true" t="shared" si="1" ref="E14:E21">H14+I14+J14+K14+L14</f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9">
        <v>0</v>
      </c>
    </row>
    <row r="15" spans="1:14" ht="12.75">
      <c r="A15" s="24"/>
      <c r="B15" s="27"/>
      <c r="C15" s="24"/>
      <c r="D15" s="1" t="s">
        <v>6</v>
      </c>
      <c r="E15" s="3">
        <f t="shared" si="1"/>
        <v>7146740.140000001</v>
      </c>
      <c r="F15" s="3">
        <f aca="true" t="shared" si="2" ref="F15:K15">SUM(F12:F14)</f>
        <v>986150.08</v>
      </c>
      <c r="G15" s="3">
        <f t="shared" si="2"/>
        <v>490000</v>
      </c>
      <c r="H15" s="3">
        <f t="shared" si="2"/>
        <v>1146025.42</v>
      </c>
      <c r="I15" s="3">
        <f t="shared" si="2"/>
        <v>1620352.6</v>
      </c>
      <c r="J15" s="3">
        <f t="shared" si="2"/>
        <v>1479243.06</v>
      </c>
      <c r="K15" s="3">
        <f t="shared" si="2"/>
        <v>1421876</v>
      </c>
      <c r="L15" s="3">
        <f>SUM(L12:L14)</f>
        <v>1479243.06</v>
      </c>
      <c r="M15" s="3">
        <f>SUM(M12:M14)</f>
        <v>1479243.06</v>
      </c>
      <c r="N15" s="9">
        <v>0</v>
      </c>
    </row>
    <row r="16" spans="1:14" ht="30.75" customHeight="1">
      <c r="A16" s="22">
        <v>3</v>
      </c>
      <c r="B16" s="25" t="s">
        <v>7</v>
      </c>
      <c r="C16" s="22" t="s">
        <v>3</v>
      </c>
      <c r="D16" s="1" t="s">
        <v>4</v>
      </c>
      <c r="E16" s="3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9">
        <v>0</v>
      </c>
    </row>
    <row r="17" spans="1:14" ht="36">
      <c r="A17" s="23"/>
      <c r="B17" s="26"/>
      <c r="C17" s="23"/>
      <c r="D17" s="1" t="s">
        <v>5</v>
      </c>
      <c r="E17" s="3">
        <f t="shared" si="1"/>
        <v>4700038</v>
      </c>
      <c r="F17" s="3">
        <f>992808.41-2808.41</f>
        <v>990000</v>
      </c>
      <c r="G17" s="3">
        <v>500000</v>
      </c>
      <c r="H17" s="3">
        <v>498000</v>
      </c>
      <c r="I17" s="3">
        <v>1391144</v>
      </c>
      <c r="J17" s="13">
        <v>1405447</v>
      </c>
      <c r="K17" s="17">
        <v>0</v>
      </c>
      <c r="L17" s="3">
        <v>1405447</v>
      </c>
      <c r="M17" s="3">
        <v>1405447</v>
      </c>
      <c r="N17" s="9">
        <v>0</v>
      </c>
    </row>
    <row r="18" spans="1:14" ht="24">
      <c r="A18" s="23"/>
      <c r="B18" s="26"/>
      <c r="C18" s="23"/>
      <c r="D18" s="1" t="s">
        <v>9</v>
      </c>
      <c r="E18" s="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9">
        <v>0</v>
      </c>
    </row>
    <row r="19" spans="1:14" ht="12.75">
      <c r="A19" s="24"/>
      <c r="B19" s="27"/>
      <c r="C19" s="24"/>
      <c r="D19" s="1" t="s">
        <v>6</v>
      </c>
      <c r="E19" s="3">
        <f t="shared" si="1"/>
        <v>4700038</v>
      </c>
      <c r="F19" s="3">
        <f aca="true" t="shared" si="3" ref="F19:K19">SUM(F16:F18)</f>
        <v>990000</v>
      </c>
      <c r="G19" s="3">
        <f t="shared" si="3"/>
        <v>500000</v>
      </c>
      <c r="H19" s="3">
        <f t="shared" si="3"/>
        <v>498000</v>
      </c>
      <c r="I19" s="3">
        <f t="shared" si="3"/>
        <v>1391144</v>
      </c>
      <c r="J19" s="3">
        <f t="shared" si="3"/>
        <v>1405447</v>
      </c>
      <c r="K19" s="3">
        <f t="shared" si="3"/>
        <v>0</v>
      </c>
      <c r="L19" s="3">
        <f>SUM(L16:L18)</f>
        <v>1405447</v>
      </c>
      <c r="M19" s="3">
        <f>SUM(M16:M18)</f>
        <v>1405447</v>
      </c>
      <c r="N19" s="9">
        <v>0</v>
      </c>
    </row>
    <row r="20" spans="1:14" ht="12.75">
      <c r="A20" s="22">
        <v>4</v>
      </c>
      <c r="B20" s="25" t="s">
        <v>8</v>
      </c>
      <c r="C20" s="22" t="s">
        <v>3</v>
      </c>
      <c r="D20" s="1" t="s">
        <v>4</v>
      </c>
      <c r="E20" s="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9">
        <v>0</v>
      </c>
    </row>
    <row r="21" spans="1:14" ht="36">
      <c r="A21" s="23"/>
      <c r="B21" s="26"/>
      <c r="C21" s="23"/>
      <c r="D21" s="1" t="s">
        <v>5</v>
      </c>
      <c r="E21" s="3">
        <f t="shared" si="1"/>
        <v>700000</v>
      </c>
      <c r="F21" s="3">
        <f>933505.64-92473.64+99999</f>
        <v>941031</v>
      </c>
      <c r="G21" s="3">
        <f>400000+84478.33</f>
        <v>484478.33</v>
      </c>
      <c r="H21" s="3">
        <v>0</v>
      </c>
      <c r="I21" s="3">
        <v>350000</v>
      </c>
      <c r="J21" s="13">
        <v>350000</v>
      </c>
      <c r="K21" s="17">
        <v>0</v>
      </c>
      <c r="L21" s="3">
        <v>0</v>
      </c>
      <c r="M21" s="3">
        <v>0</v>
      </c>
      <c r="N21" s="9">
        <v>0</v>
      </c>
    </row>
    <row r="22" spans="1:14" ht="12.75" customHeight="1">
      <c r="A22" s="23"/>
      <c r="B22" s="26"/>
      <c r="C22" s="23"/>
      <c r="D22" s="1" t="s">
        <v>9</v>
      </c>
      <c r="E22" s="3">
        <f>I22+J22+K22</f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9">
        <v>0</v>
      </c>
    </row>
    <row r="23" spans="1:14" ht="12.75">
      <c r="A23" s="24"/>
      <c r="B23" s="27"/>
      <c r="C23" s="24"/>
      <c r="D23" s="1" t="s">
        <v>6</v>
      </c>
      <c r="E23" s="3">
        <f>H23+I23+J23+K23+L23</f>
        <v>700000</v>
      </c>
      <c r="F23" s="3">
        <f aca="true" t="shared" si="4" ref="F23:K23">SUM(F20:F22)</f>
        <v>941031</v>
      </c>
      <c r="G23" s="3">
        <f t="shared" si="4"/>
        <v>484478.33</v>
      </c>
      <c r="H23" s="3">
        <f t="shared" si="4"/>
        <v>0</v>
      </c>
      <c r="I23" s="3">
        <f t="shared" si="4"/>
        <v>350000</v>
      </c>
      <c r="J23" s="3">
        <f t="shared" si="4"/>
        <v>350000</v>
      </c>
      <c r="K23" s="3">
        <f t="shared" si="4"/>
        <v>0</v>
      </c>
      <c r="L23" s="3">
        <f>SUM(L20:L22)</f>
        <v>0</v>
      </c>
      <c r="M23" s="3">
        <f>SUM(M20:M22)</f>
        <v>0</v>
      </c>
      <c r="N23" s="9">
        <v>0</v>
      </c>
    </row>
    <row r="24" spans="1:14" ht="12.75">
      <c r="A24" s="22">
        <v>5</v>
      </c>
      <c r="B24" s="25" t="s">
        <v>10</v>
      </c>
      <c r="C24" s="22" t="s">
        <v>3</v>
      </c>
      <c r="D24" s="1" t="s">
        <v>4</v>
      </c>
      <c r="E24" s="3">
        <f>I24+J24+K24</f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9">
        <v>0</v>
      </c>
    </row>
    <row r="25" spans="1:14" ht="36">
      <c r="A25" s="23"/>
      <c r="B25" s="26"/>
      <c r="C25" s="23"/>
      <c r="D25" s="1" t="s">
        <v>5</v>
      </c>
      <c r="E25" s="3">
        <f>H25+I25+J25+K25+L25</f>
        <v>499221.54</v>
      </c>
      <c r="F25" s="3">
        <f>93594.5-93594.5+93553</f>
        <v>93553</v>
      </c>
      <c r="G25" s="3">
        <v>31226</v>
      </c>
      <c r="H25" s="3">
        <v>34000</v>
      </c>
      <c r="I25" s="3">
        <v>203858</v>
      </c>
      <c r="J25" s="13">
        <v>158812</v>
      </c>
      <c r="K25" s="17">
        <v>51276</v>
      </c>
      <c r="L25" s="3">
        <v>51275.54</v>
      </c>
      <c r="M25" s="3">
        <v>51275.54</v>
      </c>
      <c r="N25" s="9">
        <v>0</v>
      </c>
    </row>
    <row r="26" spans="1:14" ht="12.75" customHeight="1">
      <c r="A26" s="23"/>
      <c r="B26" s="26"/>
      <c r="C26" s="23"/>
      <c r="D26" s="1" t="s">
        <v>9</v>
      </c>
      <c r="E26" s="3">
        <f>H26+I26+J26+K26+L26</f>
        <v>0</v>
      </c>
      <c r="F26" s="4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9">
        <v>0</v>
      </c>
    </row>
    <row r="27" spans="1:14" ht="12.75">
      <c r="A27" s="24"/>
      <c r="B27" s="27"/>
      <c r="C27" s="24"/>
      <c r="D27" s="1" t="s">
        <v>6</v>
      </c>
      <c r="E27" s="3">
        <f>H27+I27+J27+K27+L27</f>
        <v>499221.54</v>
      </c>
      <c r="F27" s="3">
        <f aca="true" t="shared" si="5" ref="F27:L27">SUM(F24:F26)</f>
        <v>93553</v>
      </c>
      <c r="G27" s="3">
        <f t="shared" si="5"/>
        <v>31226</v>
      </c>
      <c r="H27" s="3">
        <f t="shared" si="5"/>
        <v>34000</v>
      </c>
      <c r="I27" s="3">
        <f t="shared" si="5"/>
        <v>203858</v>
      </c>
      <c r="J27" s="3">
        <f t="shared" si="5"/>
        <v>158812</v>
      </c>
      <c r="K27" s="3">
        <f t="shared" si="5"/>
        <v>51276</v>
      </c>
      <c r="L27" s="3">
        <f t="shared" si="5"/>
        <v>51275.54</v>
      </c>
      <c r="M27" s="3">
        <f>SUM(M24:M26)</f>
        <v>51275.54</v>
      </c>
      <c r="N27" s="9">
        <v>0</v>
      </c>
    </row>
    <row r="28" spans="1:14" ht="12.75">
      <c r="A28" s="22">
        <v>6</v>
      </c>
      <c r="B28" s="25" t="s">
        <v>34</v>
      </c>
      <c r="C28" s="22" t="s">
        <v>3</v>
      </c>
      <c r="D28" s="1" t="s">
        <v>4</v>
      </c>
      <c r="E28" s="3">
        <f>H28+I28+J28+K28+L28</f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9">
        <v>0</v>
      </c>
    </row>
    <row r="29" spans="1:14" ht="36">
      <c r="A29" s="23"/>
      <c r="B29" s="26"/>
      <c r="C29" s="23"/>
      <c r="D29" s="1" t="s">
        <v>5</v>
      </c>
      <c r="E29" s="3">
        <v>0</v>
      </c>
      <c r="F29" s="3">
        <f>671910-248100</f>
        <v>423810</v>
      </c>
      <c r="G29" s="3">
        <f>158906+400000-199970</f>
        <v>358936</v>
      </c>
      <c r="H29" s="3">
        <v>0</v>
      </c>
      <c r="I29" s="3">
        <v>0</v>
      </c>
      <c r="J29" s="13">
        <v>481436.98</v>
      </c>
      <c r="K29" s="17">
        <v>145017</v>
      </c>
      <c r="L29" s="3">
        <v>145016.67</v>
      </c>
      <c r="M29" s="3">
        <v>145016.67</v>
      </c>
      <c r="N29" s="9">
        <v>0</v>
      </c>
    </row>
    <row r="30" spans="1:14" ht="12.75" customHeight="1">
      <c r="A30" s="23"/>
      <c r="B30" s="26"/>
      <c r="C30" s="23"/>
      <c r="D30" s="1" t="s">
        <v>9</v>
      </c>
      <c r="E30" s="3">
        <f>I30+J30+K30</f>
        <v>0</v>
      </c>
      <c r="F30" s="4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9">
        <v>0</v>
      </c>
    </row>
    <row r="31" spans="1:14" ht="12.75">
      <c r="A31" s="24"/>
      <c r="B31" s="27"/>
      <c r="C31" s="24"/>
      <c r="D31" s="1" t="s">
        <v>6</v>
      </c>
      <c r="E31" s="3">
        <v>0</v>
      </c>
      <c r="F31" s="3">
        <f aca="true" t="shared" si="6" ref="F31:L31">SUM(F28:F30)</f>
        <v>423810</v>
      </c>
      <c r="G31" s="3">
        <f t="shared" si="6"/>
        <v>358936</v>
      </c>
      <c r="H31" s="3">
        <f t="shared" si="6"/>
        <v>0</v>
      </c>
      <c r="I31" s="3">
        <f t="shared" si="6"/>
        <v>0</v>
      </c>
      <c r="J31" s="3">
        <f t="shared" si="6"/>
        <v>481436.98</v>
      </c>
      <c r="K31" s="3">
        <f t="shared" si="6"/>
        <v>145017</v>
      </c>
      <c r="L31" s="3">
        <f t="shared" si="6"/>
        <v>145016.67</v>
      </c>
      <c r="M31" s="3">
        <f>SUM(M28:M30)</f>
        <v>145016.67</v>
      </c>
      <c r="N31" s="9">
        <v>0</v>
      </c>
    </row>
    <row r="32" spans="1:14" ht="12.75">
      <c r="A32" s="22">
        <v>7</v>
      </c>
      <c r="B32" s="25" t="s">
        <v>11</v>
      </c>
      <c r="C32" s="22" t="s">
        <v>3</v>
      </c>
      <c r="D32" s="1" t="s">
        <v>4</v>
      </c>
      <c r="E32" s="3">
        <f>H32+I32+J32+K32+L32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9">
        <v>0</v>
      </c>
    </row>
    <row r="33" spans="1:14" ht="36">
      <c r="A33" s="23"/>
      <c r="B33" s="26"/>
      <c r="C33" s="23"/>
      <c r="D33" s="1" t="s">
        <v>5</v>
      </c>
      <c r="E33" s="3">
        <f>H33+I33+J33+K33+L33</f>
        <v>1726429.43</v>
      </c>
      <c r="F33" s="3">
        <f>671910-248100</f>
        <v>423810</v>
      </c>
      <c r="G33" s="3">
        <f>158906+400000-199970</f>
        <v>358936</v>
      </c>
      <c r="H33" s="3">
        <v>317502</v>
      </c>
      <c r="I33" s="3">
        <v>579530.5</v>
      </c>
      <c r="J33" s="13">
        <v>629648.96</v>
      </c>
      <c r="K33" s="17">
        <v>60372.67</v>
      </c>
      <c r="L33" s="3">
        <v>139375.3</v>
      </c>
      <c r="M33" s="3">
        <v>139375.3</v>
      </c>
      <c r="N33" s="9">
        <v>0</v>
      </c>
    </row>
    <row r="34" spans="1:14" ht="24">
      <c r="A34" s="23"/>
      <c r="B34" s="26"/>
      <c r="C34" s="23"/>
      <c r="D34" s="1" t="s">
        <v>9</v>
      </c>
      <c r="E34" s="3">
        <f>I34+J34+K34</f>
        <v>0</v>
      </c>
      <c r="F34" s="4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9">
        <v>0</v>
      </c>
    </row>
    <row r="35" spans="1:14" ht="12.75">
      <c r="A35" s="24"/>
      <c r="B35" s="27"/>
      <c r="C35" s="24"/>
      <c r="D35" s="1" t="s">
        <v>6</v>
      </c>
      <c r="E35" s="3">
        <f>H35+I35+J35+K35+L35</f>
        <v>1726429.43</v>
      </c>
      <c r="F35" s="3">
        <f aca="true" t="shared" si="7" ref="F35:L35">SUM(F32:F34)</f>
        <v>423810</v>
      </c>
      <c r="G35" s="3">
        <f t="shared" si="7"/>
        <v>358936</v>
      </c>
      <c r="H35" s="3">
        <f t="shared" si="7"/>
        <v>317502</v>
      </c>
      <c r="I35" s="3">
        <f t="shared" si="7"/>
        <v>579530.5</v>
      </c>
      <c r="J35" s="3">
        <f t="shared" si="7"/>
        <v>629648.96</v>
      </c>
      <c r="K35" s="3">
        <f t="shared" si="7"/>
        <v>60372.67</v>
      </c>
      <c r="L35" s="3">
        <f t="shared" si="7"/>
        <v>139375.3</v>
      </c>
      <c r="M35" s="3">
        <f>SUM(M32:M34)</f>
        <v>139375.3</v>
      </c>
      <c r="N35" s="9">
        <v>0</v>
      </c>
    </row>
    <row r="36" spans="1:14" ht="12.75">
      <c r="A36" s="22">
        <v>8</v>
      </c>
      <c r="B36" s="25" t="s">
        <v>16</v>
      </c>
      <c r="C36" s="22" t="s">
        <v>3</v>
      </c>
      <c r="D36" s="1" t="s">
        <v>4</v>
      </c>
      <c r="E36" s="3">
        <f>H36+I36+J36+K36+L36</f>
        <v>0</v>
      </c>
      <c r="F36" s="3"/>
      <c r="G36" s="3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9">
        <v>0</v>
      </c>
    </row>
    <row r="37" spans="1:14" ht="36">
      <c r="A37" s="23"/>
      <c r="B37" s="26"/>
      <c r="C37" s="23"/>
      <c r="D37" s="1" t="s">
        <v>5</v>
      </c>
      <c r="E37" s="3">
        <f>H37+I37+J37+K37+L37</f>
        <v>64256</v>
      </c>
      <c r="F37" s="3"/>
      <c r="G37" s="3"/>
      <c r="H37" s="3">
        <v>64256</v>
      </c>
      <c r="I37" s="3">
        <v>0</v>
      </c>
      <c r="J37" s="13">
        <v>0</v>
      </c>
      <c r="K37" s="17">
        <v>0</v>
      </c>
      <c r="L37" s="3">
        <v>0</v>
      </c>
      <c r="M37" s="3">
        <v>0</v>
      </c>
      <c r="N37" s="9">
        <v>0</v>
      </c>
    </row>
    <row r="38" spans="1:14" ht="24">
      <c r="A38" s="23"/>
      <c r="B38" s="26"/>
      <c r="C38" s="23"/>
      <c r="D38" s="1" t="s">
        <v>9</v>
      </c>
      <c r="E38" s="3">
        <f>I38+J38+K38</f>
        <v>0</v>
      </c>
      <c r="F38" s="3"/>
      <c r="G38" s="3"/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9">
        <v>0</v>
      </c>
    </row>
    <row r="39" spans="1:14" ht="12.75">
      <c r="A39" s="24"/>
      <c r="B39" s="27"/>
      <c r="C39" s="24"/>
      <c r="D39" s="1" t="s">
        <v>6</v>
      </c>
      <c r="E39" s="3">
        <f>H39+I39+J39+K39+L39</f>
        <v>64256</v>
      </c>
      <c r="F39" s="3"/>
      <c r="G39" s="3"/>
      <c r="H39" s="3">
        <f>H36+H37+H38</f>
        <v>64256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9">
        <v>0</v>
      </c>
    </row>
    <row r="40" spans="1:14" ht="12.75">
      <c r="A40" s="22">
        <v>9</v>
      </c>
      <c r="B40" s="25" t="s">
        <v>18</v>
      </c>
      <c r="C40" s="22" t="s">
        <v>3</v>
      </c>
      <c r="D40" s="1" t="s">
        <v>4</v>
      </c>
      <c r="E40" s="3">
        <f>I40+J40+K40</f>
        <v>0</v>
      </c>
      <c r="F40" s="3"/>
      <c r="G40" s="3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9">
        <v>0</v>
      </c>
    </row>
    <row r="41" spans="1:14" ht="36">
      <c r="A41" s="23"/>
      <c r="B41" s="26"/>
      <c r="C41" s="23"/>
      <c r="D41" s="1" t="s">
        <v>5</v>
      </c>
      <c r="E41" s="3">
        <f>H41+I41+J41+K41+L41</f>
        <v>99000</v>
      </c>
      <c r="F41" s="3"/>
      <c r="G41" s="3"/>
      <c r="H41" s="3">
        <v>99000</v>
      </c>
      <c r="I41" s="3">
        <v>0</v>
      </c>
      <c r="J41" s="13">
        <v>0</v>
      </c>
      <c r="K41" s="17">
        <v>0</v>
      </c>
      <c r="L41" s="3">
        <v>0</v>
      </c>
      <c r="M41" s="3">
        <v>0</v>
      </c>
      <c r="N41" s="9">
        <v>0</v>
      </c>
    </row>
    <row r="42" spans="1:14" ht="24">
      <c r="A42" s="23"/>
      <c r="B42" s="26"/>
      <c r="C42" s="23"/>
      <c r="D42" s="1" t="s">
        <v>9</v>
      </c>
      <c r="E42" s="3">
        <f>H42+I42+J42+K42+L42</f>
        <v>0</v>
      </c>
      <c r="F42" s="3"/>
      <c r="G42" s="3"/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9">
        <v>0</v>
      </c>
    </row>
    <row r="43" spans="1:14" ht="12.75">
      <c r="A43" s="24"/>
      <c r="B43" s="27"/>
      <c r="C43" s="24"/>
      <c r="D43" s="1" t="s">
        <v>6</v>
      </c>
      <c r="E43" s="3">
        <f>H43+I43+J43+K43+L43</f>
        <v>99000</v>
      </c>
      <c r="F43" s="3"/>
      <c r="G43" s="3"/>
      <c r="H43" s="3">
        <f>H40+H41+H42</f>
        <v>99000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9">
        <v>0</v>
      </c>
    </row>
    <row r="44" spans="1:14" ht="21.75" customHeight="1">
      <c r="A44" s="22">
        <v>10</v>
      </c>
      <c r="B44" s="25" t="s">
        <v>17</v>
      </c>
      <c r="C44" s="22" t="s">
        <v>3</v>
      </c>
      <c r="D44" s="1" t="s">
        <v>4</v>
      </c>
      <c r="E44" s="3">
        <f>I44+J44+K44</f>
        <v>0</v>
      </c>
      <c r="F44" s="3"/>
      <c r="G44" s="3"/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9">
        <v>0</v>
      </c>
    </row>
    <row r="45" spans="1:14" ht="29.25" customHeight="1">
      <c r="A45" s="23"/>
      <c r="B45" s="26"/>
      <c r="C45" s="23"/>
      <c r="D45" s="1" t="s">
        <v>5</v>
      </c>
      <c r="E45" s="3">
        <f aca="true" t="shared" si="8" ref="E45:E72">H45+I45+J45+K45+L45</f>
        <v>1321284.65</v>
      </c>
      <c r="F45" s="3"/>
      <c r="G45" s="3"/>
      <c r="H45" s="3">
        <v>1221284.65</v>
      </c>
      <c r="I45" s="3">
        <v>0</v>
      </c>
      <c r="J45" s="13">
        <v>100000</v>
      </c>
      <c r="K45" s="17">
        <v>0</v>
      </c>
      <c r="L45" s="3">
        <v>0</v>
      </c>
      <c r="M45" s="3">
        <v>0</v>
      </c>
      <c r="N45" s="9">
        <v>0</v>
      </c>
    </row>
    <row r="46" spans="1:14" ht="24">
      <c r="A46" s="23"/>
      <c r="B46" s="26"/>
      <c r="C46" s="23"/>
      <c r="D46" s="1" t="s">
        <v>9</v>
      </c>
      <c r="E46" s="3">
        <f t="shared" si="8"/>
        <v>0</v>
      </c>
      <c r="F46" s="3"/>
      <c r="G46" s="3"/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9">
        <v>0</v>
      </c>
    </row>
    <row r="47" spans="1:14" ht="12.75">
      <c r="A47" s="24"/>
      <c r="B47" s="27"/>
      <c r="C47" s="24"/>
      <c r="D47" s="1" t="s">
        <v>6</v>
      </c>
      <c r="E47" s="3">
        <f t="shared" si="8"/>
        <v>1221284.65</v>
      </c>
      <c r="F47" s="3"/>
      <c r="G47" s="3"/>
      <c r="H47" s="3">
        <f>H44+H45+H46</f>
        <v>1221284.65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9">
        <v>0</v>
      </c>
    </row>
    <row r="48" spans="1:14" ht="12.75">
      <c r="A48" s="22">
        <v>11</v>
      </c>
      <c r="B48" s="25" t="s">
        <v>13</v>
      </c>
      <c r="C48" s="22" t="s">
        <v>3</v>
      </c>
      <c r="D48" s="1" t="s">
        <v>4</v>
      </c>
      <c r="E48" s="3">
        <f t="shared" si="8"/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9">
        <v>0</v>
      </c>
    </row>
    <row r="49" spans="1:14" ht="33.75" customHeight="1">
      <c r="A49" s="23"/>
      <c r="B49" s="26"/>
      <c r="C49" s="23"/>
      <c r="D49" s="1" t="s">
        <v>5</v>
      </c>
      <c r="E49" s="3">
        <f t="shared" si="8"/>
        <v>2114897.57</v>
      </c>
      <c r="F49" s="3">
        <f>6511287.55-93553+2111740</f>
        <v>8529474.55</v>
      </c>
      <c r="G49" s="3">
        <f>1711098.45+2739279.5</f>
        <v>4450377.95</v>
      </c>
      <c r="H49" s="3">
        <v>2114897.57</v>
      </c>
      <c r="I49" s="3">
        <v>0</v>
      </c>
      <c r="J49" s="13">
        <v>0</v>
      </c>
      <c r="K49" s="17">
        <v>0</v>
      </c>
      <c r="L49" s="3">
        <v>0</v>
      </c>
      <c r="M49" s="3">
        <v>0</v>
      </c>
      <c r="N49" s="9">
        <v>0</v>
      </c>
    </row>
    <row r="50" spans="1:14" ht="24">
      <c r="A50" s="23"/>
      <c r="B50" s="26"/>
      <c r="C50" s="23"/>
      <c r="D50" s="1" t="s">
        <v>9</v>
      </c>
      <c r="E50" s="3">
        <f t="shared" si="8"/>
        <v>0</v>
      </c>
      <c r="F50" s="4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9">
        <v>0</v>
      </c>
    </row>
    <row r="51" spans="1:14" ht="12.75">
      <c r="A51" s="24"/>
      <c r="B51" s="27"/>
      <c r="C51" s="24"/>
      <c r="D51" s="1" t="s">
        <v>6</v>
      </c>
      <c r="E51" s="3">
        <f t="shared" si="8"/>
        <v>2114897.57</v>
      </c>
      <c r="F51" s="3">
        <f aca="true" t="shared" si="9" ref="F51:L51">SUM(F48:F50)</f>
        <v>8529474.55</v>
      </c>
      <c r="G51" s="3">
        <f t="shared" si="9"/>
        <v>4450377.95</v>
      </c>
      <c r="H51" s="3">
        <f t="shared" si="9"/>
        <v>2114897.57</v>
      </c>
      <c r="I51" s="3">
        <f t="shared" si="9"/>
        <v>0</v>
      </c>
      <c r="J51" s="3">
        <f t="shared" si="9"/>
        <v>0</v>
      </c>
      <c r="K51" s="3">
        <f t="shared" si="9"/>
        <v>0</v>
      </c>
      <c r="L51" s="3">
        <f t="shared" si="9"/>
        <v>0</v>
      </c>
      <c r="M51" s="3">
        <f>SUM(M48:M50)</f>
        <v>0</v>
      </c>
      <c r="N51" s="9">
        <v>0</v>
      </c>
    </row>
    <row r="52" spans="1:14" ht="12.75">
      <c r="A52" s="22">
        <v>12</v>
      </c>
      <c r="B52" s="25" t="s">
        <v>19</v>
      </c>
      <c r="C52" s="22" t="s">
        <v>3</v>
      </c>
      <c r="D52" s="1" t="s">
        <v>4</v>
      </c>
      <c r="E52" s="3">
        <f t="shared" si="8"/>
        <v>0</v>
      </c>
      <c r="F52" s="3"/>
      <c r="G52" s="3"/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9">
        <v>0</v>
      </c>
    </row>
    <row r="53" spans="1:14" ht="36">
      <c r="A53" s="23"/>
      <c r="B53" s="26"/>
      <c r="C53" s="23"/>
      <c r="D53" s="1" t="s">
        <v>5</v>
      </c>
      <c r="E53" s="3">
        <f t="shared" si="8"/>
        <v>1099999</v>
      </c>
      <c r="F53" s="3"/>
      <c r="G53" s="3"/>
      <c r="H53" s="3">
        <v>99999</v>
      </c>
      <c r="I53" s="3">
        <v>0</v>
      </c>
      <c r="J53" s="13">
        <v>0</v>
      </c>
      <c r="K53" s="17">
        <v>1000000</v>
      </c>
      <c r="L53" s="3">
        <v>0</v>
      </c>
      <c r="M53" s="3">
        <v>0</v>
      </c>
      <c r="N53" s="9">
        <v>0</v>
      </c>
    </row>
    <row r="54" spans="1:14" ht="24">
      <c r="A54" s="23"/>
      <c r="B54" s="26"/>
      <c r="C54" s="23"/>
      <c r="D54" s="1" t="s">
        <v>9</v>
      </c>
      <c r="E54" s="3">
        <f t="shared" si="8"/>
        <v>0</v>
      </c>
      <c r="F54" s="3"/>
      <c r="G54" s="3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9">
        <v>0</v>
      </c>
    </row>
    <row r="55" spans="1:14" ht="12.75">
      <c r="A55" s="24"/>
      <c r="B55" s="27"/>
      <c r="C55" s="24"/>
      <c r="D55" s="1" t="s">
        <v>6</v>
      </c>
      <c r="E55" s="3">
        <f t="shared" si="8"/>
        <v>99999</v>
      </c>
      <c r="F55" s="3"/>
      <c r="G55" s="3"/>
      <c r="H55" s="3">
        <f>SUM(H52:H54)</f>
        <v>99999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9">
        <v>0</v>
      </c>
    </row>
    <row r="56" spans="1:14" ht="12.75">
      <c r="A56" s="22">
        <v>13</v>
      </c>
      <c r="B56" s="25" t="s">
        <v>20</v>
      </c>
      <c r="C56" s="22" t="s">
        <v>3</v>
      </c>
      <c r="D56" s="1" t="s">
        <v>4</v>
      </c>
      <c r="E56" s="3">
        <f t="shared" si="8"/>
        <v>0</v>
      </c>
      <c r="F56" s="3"/>
      <c r="G56" s="3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9">
        <v>0</v>
      </c>
    </row>
    <row r="57" spans="1:14" ht="36">
      <c r="A57" s="23"/>
      <c r="B57" s="26"/>
      <c r="C57" s="23"/>
      <c r="D57" s="1" t="s">
        <v>5</v>
      </c>
      <c r="E57" s="3">
        <f t="shared" si="8"/>
        <v>195500</v>
      </c>
      <c r="F57" s="3"/>
      <c r="G57" s="3"/>
      <c r="H57" s="3">
        <v>0</v>
      </c>
      <c r="I57" s="3">
        <v>195500</v>
      </c>
      <c r="J57" s="13">
        <v>0</v>
      </c>
      <c r="K57" s="17">
        <v>0</v>
      </c>
      <c r="L57" s="3">
        <v>0</v>
      </c>
      <c r="M57" s="3">
        <v>0</v>
      </c>
      <c r="N57" s="9">
        <v>0</v>
      </c>
    </row>
    <row r="58" spans="1:14" ht="24">
      <c r="A58" s="23"/>
      <c r="B58" s="26"/>
      <c r="C58" s="23"/>
      <c r="D58" s="1" t="s">
        <v>9</v>
      </c>
      <c r="E58" s="3">
        <f t="shared" si="8"/>
        <v>0</v>
      </c>
      <c r="F58" s="3"/>
      <c r="G58" s="3"/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9">
        <v>0</v>
      </c>
    </row>
    <row r="59" spans="1:14" ht="12.75">
      <c r="A59" s="24"/>
      <c r="B59" s="27"/>
      <c r="C59" s="24"/>
      <c r="D59" s="1" t="s">
        <v>6</v>
      </c>
      <c r="E59" s="3">
        <f t="shared" si="8"/>
        <v>195500</v>
      </c>
      <c r="F59" s="3"/>
      <c r="G59" s="3"/>
      <c r="H59" s="3">
        <f>SUM(H56:H58)</f>
        <v>0</v>
      </c>
      <c r="I59" s="3">
        <f>SUM(I56:I58)</f>
        <v>195500</v>
      </c>
      <c r="J59" s="3">
        <v>0</v>
      </c>
      <c r="K59" s="3">
        <v>0</v>
      </c>
      <c r="L59" s="3">
        <v>0</v>
      </c>
      <c r="M59" s="3">
        <v>0</v>
      </c>
      <c r="N59" s="9">
        <v>0</v>
      </c>
    </row>
    <row r="60" spans="1:14" ht="12.75">
      <c r="A60" s="22">
        <v>14</v>
      </c>
      <c r="B60" s="39" t="s">
        <v>32</v>
      </c>
      <c r="C60" s="22" t="s">
        <v>3</v>
      </c>
      <c r="D60" s="1" t="s">
        <v>4</v>
      </c>
      <c r="E60" s="3">
        <f t="shared" si="8"/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9">
        <v>0</v>
      </c>
    </row>
    <row r="61" spans="1:14" ht="36">
      <c r="A61" s="23"/>
      <c r="B61" s="40"/>
      <c r="C61" s="23"/>
      <c r="D61" s="1" t="s">
        <v>5</v>
      </c>
      <c r="E61" s="3">
        <f t="shared" si="8"/>
        <v>730329.08</v>
      </c>
      <c r="F61" s="3">
        <v>0</v>
      </c>
      <c r="G61" s="3">
        <f>18880737.05+199970+3000000+90745.5</f>
        <v>22171452.55</v>
      </c>
      <c r="H61" s="3">
        <v>0</v>
      </c>
      <c r="I61" s="3">
        <v>402400</v>
      </c>
      <c r="J61" s="13">
        <v>248927.08</v>
      </c>
      <c r="K61" s="17">
        <v>79002</v>
      </c>
      <c r="L61" s="3">
        <v>0</v>
      </c>
      <c r="M61" s="3">
        <v>0</v>
      </c>
      <c r="N61" s="9">
        <v>0</v>
      </c>
    </row>
    <row r="62" spans="1:14" ht="24">
      <c r="A62" s="23"/>
      <c r="B62" s="40"/>
      <c r="C62" s="23"/>
      <c r="D62" s="1" t="s">
        <v>9</v>
      </c>
      <c r="E62" s="3">
        <f t="shared" si="8"/>
        <v>0</v>
      </c>
      <c r="F62" s="4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9">
        <v>0</v>
      </c>
    </row>
    <row r="63" spans="1:14" ht="12.75">
      <c r="A63" s="24"/>
      <c r="B63" s="41"/>
      <c r="C63" s="24"/>
      <c r="D63" s="1" t="s">
        <v>6</v>
      </c>
      <c r="E63" s="3">
        <f t="shared" si="8"/>
        <v>730329.08</v>
      </c>
      <c r="F63" s="3">
        <f aca="true" t="shared" si="10" ref="F63:L63">SUM(F60:F62)</f>
        <v>0</v>
      </c>
      <c r="G63" s="3">
        <f t="shared" si="10"/>
        <v>22171452.55</v>
      </c>
      <c r="H63" s="3">
        <f t="shared" si="10"/>
        <v>0</v>
      </c>
      <c r="I63" s="3">
        <f t="shared" si="10"/>
        <v>402400</v>
      </c>
      <c r="J63" s="3">
        <f t="shared" si="10"/>
        <v>248927.08</v>
      </c>
      <c r="K63" s="3">
        <f t="shared" si="10"/>
        <v>79002</v>
      </c>
      <c r="L63" s="3">
        <f t="shared" si="10"/>
        <v>0</v>
      </c>
      <c r="M63" s="3">
        <f>SUM(M60:M62)</f>
        <v>0</v>
      </c>
      <c r="N63" s="9">
        <v>0</v>
      </c>
    </row>
    <row r="64" spans="1:14" ht="12.75">
      <c r="A64" s="28">
        <v>15</v>
      </c>
      <c r="B64" s="29" t="s">
        <v>31</v>
      </c>
      <c r="C64" s="28" t="s">
        <v>3</v>
      </c>
      <c r="D64" s="1" t="s">
        <v>4</v>
      </c>
      <c r="E64" s="3">
        <f t="shared" si="8"/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9">
        <v>0</v>
      </c>
    </row>
    <row r="65" spans="1:14" ht="36">
      <c r="A65" s="28"/>
      <c r="B65" s="29"/>
      <c r="C65" s="28"/>
      <c r="D65" s="1" t="s">
        <v>5</v>
      </c>
      <c r="E65" s="3">
        <f t="shared" si="8"/>
        <v>68205934.06</v>
      </c>
      <c r="F65" s="3">
        <v>0</v>
      </c>
      <c r="G65" s="3">
        <f>18880737.05+199970+3000000+90745.5</f>
        <v>22171452.55</v>
      </c>
      <c r="H65" s="3">
        <v>14143139.8</v>
      </c>
      <c r="I65" s="3">
        <v>10785666.35</v>
      </c>
      <c r="J65" s="13">
        <v>15462460.11</v>
      </c>
      <c r="K65" s="17">
        <v>15059868.37</v>
      </c>
      <c r="L65" s="3">
        <v>12754799.43</v>
      </c>
      <c r="M65" s="3">
        <v>14129176.43</v>
      </c>
      <c r="N65" s="9">
        <v>0</v>
      </c>
    </row>
    <row r="66" spans="1:14" ht="12.75" customHeight="1">
      <c r="A66" s="28"/>
      <c r="B66" s="29"/>
      <c r="C66" s="28"/>
      <c r="D66" s="1" t="s">
        <v>9</v>
      </c>
      <c r="E66" s="3">
        <f t="shared" si="8"/>
        <v>0</v>
      </c>
      <c r="F66" s="7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9">
        <v>0</v>
      </c>
    </row>
    <row r="67" spans="1:14" ht="12.75">
      <c r="A67" s="28"/>
      <c r="B67" s="29"/>
      <c r="C67" s="28"/>
      <c r="D67" s="1" t="s">
        <v>6</v>
      </c>
      <c r="E67" s="3">
        <f t="shared" si="8"/>
        <v>68205943.06</v>
      </c>
      <c r="F67" s="3">
        <f>SUM(F64:F66)</f>
        <v>0</v>
      </c>
      <c r="G67" s="3">
        <f>SUM(G64:G66)</f>
        <v>22171452.55</v>
      </c>
      <c r="H67" s="3">
        <f>SUM(H64:H66)</f>
        <v>14143139.8</v>
      </c>
      <c r="I67" s="3">
        <f>SUM(I64:I66)</f>
        <v>10785666.35</v>
      </c>
      <c r="J67" s="3">
        <v>15462469.11</v>
      </c>
      <c r="K67" s="3">
        <f>K65</f>
        <v>15059868.37</v>
      </c>
      <c r="L67" s="3">
        <f>L65</f>
        <v>12754799.43</v>
      </c>
      <c r="M67" s="3">
        <f>M65</f>
        <v>14129176.43</v>
      </c>
      <c r="N67" s="9">
        <v>0</v>
      </c>
    </row>
    <row r="68" spans="1:14" ht="12.75">
      <c r="A68" s="28">
        <v>16</v>
      </c>
      <c r="B68" s="29" t="s">
        <v>25</v>
      </c>
      <c r="C68" s="28" t="s">
        <v>3</v>
      </c>
      <c r="D68" s="1" t="s">
        <v>4</v>
      </c>
      <c r="E68" s="3">
        <f t="shared" si="8"/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9">
        <v>0</v>
      </c>
    </row>
    <row r="69" spans="1:14" ht="36">
      <c r="A69" s="28"/>
      <c r="B69" s="29"/>
      <c r="C69" s="28"/>
      <c r="D69" s="1" t="s">
        <v>5</v>
      </c>
      <c r="E69" s="3">
        <f t="shared" si="8"/>
        <v>483516</v>
      </c>
      <c r="F69" s="3">
        <v>0</v>
      </c>
      <c r="G69" s="3">
        <f>18880737.05+199970+3000000+90745.5</f>
        <v>22171452.55</v>
      </c>
      <c r="H69" s="3">
        <v>0</v>
      </c>
      <c r="I69" s="3">
        <v>93600</v>
      </c>
      <c r="J69" s="13">
        <v>64116</v>
      </c>
      <c r="K69" s="17">
        <v>163800</v>
      </c>
      <c r="L69" s="3">
        <v>162000</v>
      </c>
      <c r="M69" s="3">
        <v>162000</v>
      </c>
      <c r="N69" s="9">
        <v>0</v>
      </c>
    </row>
    <row r="70" spans="1:14" ht="24">
      <c r="A70" s="28"/>
      <c r="B70" s="29"/>
      <c r="C70" s="28"/>
      <c r="D70" s="1" t="s">
        <v>9</v>
      </c>
      <c r="E70" s="3">
        <f t="shared" si="8"/>
        <v>0</v>
      </c>
      <c r="F70" s="7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9">
        <v>0</v>
      </c>
    </row>
    <row r="71" spans="1:14" ht="32.25" customHeight="1">
      <c r="A71" s="28"/>
      <c r="B71" s="29"/>
      <c r="C71" s="28"/>
      <c r="D71" s="1" t="s">
        <v>6</v>
      </c>
      <c r="E71" s="3">
        <f t="shared" si="8"/>
        <v>483516</v>
      </c>
      <c r="F71" s="3">
        <f aca="true" t="shared" si="11" ref="F71:K71">SUM(F68:F70)</f>
        <v>0</v>
      </c>
      <c r="G71" s="3">
        <f t="shared" si="11"/>
        <v>22171452.55</v>
      </c>
      <c r="H71" s="3">
        <f t="shared" si="11"/>
        <v>0</v>
      </c>
      <c r="I71" s="3">
        <f t="shared" si="11"/>
        <v>93600</v>
      </c>
      <c r="J71" s="3">
        <f t="shared" si="11"/>
        <v>64116</v>
      </c>
      <c r="K71" s="3">
        <f t="shared" si="11"/>
        <v>163800</v>
      </c>
      <c r="L71" s="3">
        <f>SUM(L68:L70)</f>
        <v>162000</v>
      </c>
      <c r="M71" s="3">
        <f>SUM(M68:M70)</f>
        <v>162000</v>
      </c>
      <c r="N71" s="9">
        <v>0</v>
      </c>
    </row>
    <row r="72" spans="1:14" ht="12.75">
      <c r="A72" s="28">
        <v>17</v>
      </c>
      <c r="B72" s="29" t="s">
        <v>26</v>
      </c>
      <c r="C72" s="28" t="s">
        <v>3</v>
      </c>
      <c r="D72" s="1" t="s">
        <v>4</v>
      </c>
      <c r="E72" s="3">
        <f t="shared" si="8"/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9">
        <v>0</v>
      </c>
    </row>
    <row r="73" spans="1:14" ht="36">
      <c r="A73" s="28"/>
      <c r="B73" s="29"/>
      <c r="C73" s="28"/>
      <c r="D73" s="1" t="s">
        <v>5</v>
      </c>
      <c r="E73" s="3">
        <v>0</v>
      </c>
      <c r="F73" s="3">
        <v>0</v>
      </c>
      <c r="G73" s="3">
        <f>18880737.05+199970+3000000+90745.5</f>
        <v>22171452.55</v>
      </c>
      <c r="H73" s="3">
        <v>0</v>
      </c>
      <c r="I73" s="3">
        <v>87200</v>
      </c>
      <c r="J73" s="13">
        <v>467945.52</v>
      </c>
      <c r="K73" s="17">
        <v>482924</v>
      </c>
      <c r="L73" s="3">
        <v>663747</v>
      </c>
      <c r="M73" s="3">
        <v>663747</v>
      </c>
      <c r="N73" s="9">
        <v>0</v>
      </c>
    </row>
    <row r="74" spans="1:14" ht="24">
      <c r="A74" s="28"/>
      <c r="B74" s="29"/>
      <c r="C74" s="28"/>
      <c r="D74" s="1" t="s">
        <v>9</v>
      </c>
      <c r="E74" s="3">
        <f>H74+I74+J74+K74+L74</f>
        <v>0</v>
      </c>
      <c r="F74" s="7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9">
        <v>0</v>
      </c>
    </row>
    <row r="75" spans="1:14" ht="32.25" customHeight="1">
      <c r="A75" s="28"/>
      <c r="B75" s="29"/>
      <c r="C75" s="28"/>
      <c r="D75" s="1" t="s">
        <v>6</v>
      </c>
      <c r="E75" s="3">
        <v>0</v>
      </c>
      <c r="F75" s="3">
        <f aca="true" t="shared" si="12" ref="F75:K75">SUM(F72:F74)</f>
        <v>0</v>
      </c>
      <c r="G75" s="3">
        <f t="shared" si="12"/>
        <v>22171452.55</v>
      </c>
      <c r="H75" s="3">
        <f t="shared" si="12"/>
        <v>0</v>
      </c>
      <c r="I75" s="3">
        <f t="shared" si="12"/>
        <v>87200</v>
      </c>
      <c r="J75" s="3">
        <f t="shared" si="12"/>
        <v>467945.52</v>
      </c>
      <c r="K75" s="3">
        <f t="shared" si="12"/>
        <v>482924</v>
      </c>
      <c r="L75" s="3">
        <f>SUM(L72:L74)</f>
        <v>663747</v>
      </c>
      <c r="M75" s="3">
        <f>SUM(M72:M74)</f>
        <v>663747</v>
      </c>
      <c r="N75" s="9">
        <v>0</v>
      </c>
    </row>
    <row r="76" spans="1:14" ht="12.75">
      <c r="A76" s="28">
        <v>18</v>
      </c>
      <c r="B76" s="29" t="s">
        <v>27</v>
      </c>
      <c r="C76" s="28" t="s">
        <v>3</v>
      </c>
      <c r="D76" s="1" t="s">
        <v>4</v>
      </c>
      <c r="E76" s="3">
        <f>H76+I76+J76+K76+L76</f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9">
        <v>0</v>
      </c>
    </row>
    <row r="77" spans="1:14" ht="36">
      <c r="A77" s="28"/>
      <c r="B77" s="29"/>
      <c r="C77" s="28"/>
      <c r="D77" s="1" t="s">
        <v>5</v>
      </c>
      <c r="E77" s="3">
        <v>0</v>
      </c>
      <c r="F77" s="3">
        <v>0</v>
      </c>
      <c r="G77" s="3">
        <f>18880737.05+199970+3000000+90745.5</f>
        <v>22171452.55</v>
      </c>
      <c r="H77" s="3">
        <v>0</v>
      </c>
      <c r="I77" s="3">
        <v>232800</v>
      </c>
      <c r="J77" s="13">
        <v>0</v>
      </c>
      <c r="K77" s="17">
        <v>0</v>
      </c>
      <c r="L77" s="3">
        <v>0</v>
      </c>
      <c r="M77" s="3">
        <v>0</v>
      </c>
      <c r="N77" s="9">
        <v>0</v>
      </c>
    </row>
    <row r="78" spans="1:14" ht="24">
      <c r="A78" s="28"/>
      <c r="B78" s="29"/>
      <c r="C78" s="28"/>
      <c r="D78" s="1" t="s">
        <v>9</v>
      </c>
      <c r="E78" s="3">
        <f>H78+I78+J78+K78+L78</f>
        <v>0</v>
      </c>
      <c r="F78" s="7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9">
        <v>0</v>
      </c>
    </row>
    <row r="79" spans="1:14" ht="12.75">
      <c r="A79" s="28"/>
      <c r="B79" s="29"/>
      <c r="C79" s="28"/>
      <c r="D79" s="1" t="s">
        <v>6</v>
      </c>
      <c r="E79" s="3">
        <v>0</v>
      </c>
      <c r="F79" s="3">
        <f>SUM(F76:F78)</f>
        <v>0</v>
      </c>
      <c r="G79" s="3">
        <f>SUM(G76:G78)</f>
        <v>22171452.55</v>
      </c>
      <c r="H79" s="3">
        <f>SUM(H76:H78)</f>
        <v>0</v>
      </c>
      <c r="I79" s="3">
        <f>SUM(I76:I78)</f>
        <v>232800</v>
      </c>
      <c r="J79" s="3">
        <f>SUM(J76:J78)</f>
        <v>0</v>
      </c>
      <c r="K79" s="3">
        <f>K77</f>
        <v>0</v>
      </c>
      <c r="L79" s="3">
        <f>L77</f>
        <v>0</v>
      </c>
      <c r="M79" s="3">
        <f>SUM(M76:M78)</f>
        <v>0</v>
      </c>
      <c r="N79" s="9">
        <v>0</v>
      </c>
    </row>
    <row r="80" spans="1:14" ht="12.75">
      <c r="A80" s="22">
        <v>19</v>
      </c>
      <c r="B80" s="25" t="s">
        <v>33</v>
      </c>
      <c r="C80" s="22" t="s">
        <v>3</v>
      </c>
      <c r="D80" s="1" t="s">
        <v>4</v>
      </c>
      <c r="E80" s="3">
        <v>0</v>
      </c>
      <c r="F80" s="3"/>
      <c r="G80" s="3"/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9">
        <v>0</v>
      </c>
    </row>
    <row r="81" spans="1:14" ht="36">
      <c r="A81" s="23"/>
      <c r="B81" s="26"/>
      <c r="C81" s="23"/>
      <c r="D81" s="1" t="s">
        <v>5</v>
      </c>
      <c r="E81" s="3">
        <v>0</v>
      </c>
      <c r="F81" s="3"/>
      <c r="G81" s="3"/>
      <c r="H81" s="3">
        <v>0</v>
      </c>
      <c r="I81" s="3">
        <v>0</v>
      </c>
      <c r="J81" s="13">
        <v>54010</v>
      </c>
      <c r="K81" s="17">
        <v>0</v>
      </c>
      <c r="L81" s="3">
        <v>0</v>
      </c>
      <c r="M81" s="3">
        <v>0</v>
      </c>
      <c r="N81" s="9">
        <v>0</v>
      </c>
    </row>
    <row r="82" spans="1:14" ht="12.75" customHeight="1">
      <c r="A82" s="23"/>
      <c r="B82" s="26"/>
      <c r="C82" s="23"/>
      <c r="D82" s="1" t="s">
        <v>9</v>
      </c>
      <c r="E82" s="3">
        <v>0</v>
      </c>
      <c r="F82" s="3"/>
      <c r="G82" s="3"/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9">
        <v>0</v>
      </c>
    </row>
    <row r="83" spans="1:14" ht="12.75">
      <c r="A83" s="24"/>
      <c r="B83" s="27"/>
      <c r="C83" s="24"/>
      <c r="D83" s="1" t="s">
        <v>6</v>
      </c>
      <c r="E83" s="3">
        <v>0</v>
      </c>
      <c r="F83" s="3"/>
      <c r="G83" s="3"/>
      <c r="H83" s="3">
        <v>0</v>
      </c>
      <c r="I83" s="3">
        <v>0</v>
      </c>
      <c r="J83" s="3">
        <v>0</v>
      </c>
      <c r="K83" s="3">
        <f>K81</f>
        <v>0</v>
      </c>
      <c r="L83" s="3">
        <f>L81</f>
        <v>0</v>
      </c>
      <c r="M83" s="3">
        <v>0</v>
      </c>
      <c r="N83" s="9">
        <v>0</v>
      </c>
    </row>
    <row r="84" spans="1:14" ht="12.75">
      <c r="A84" s="22">
        <v>20</v>
      </c>
      <c r="B84" s="25" t="s">
        <v>35</v>
      </c>
      <c r="C84" s="22" t="s">
        <v>3</v>
      </c>
      <c r="D84" s="1" t="s">
        <v>4</v>
      </c>
      <c r="E84" s="3">
        <v>0</v>
      </c>
      <c r="F84" s="3"/>
      <c r="G84" s="3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9">
        <v>0</v>
      </c>
    </row>
    <row r="85" spans="1:14" ht="36">
      <c r="A85" s="23"/>
      <c r="B85" s="26"/>
      <c r="C85" s="23"/>
      <c r="D85" s="1" t="s">
        <v>5</v>
      </c>
      <c r="E85" s="3">
        <v>0</v>
      </c>
      <c r="F85" s="3"/>
      <c r="G85" s="3"/>
      <c r="H85" s="3">
        <v>0</v>
      </c>
      <c r="I85" s="3">
        <v>0</v>
      </c>
      <c r="J85" s="13">
        <v>417448.6</v>
      </c>
      <c r="K85" s="17">
        <v>0</v>
      </c>
      <c r="L85" s="3">
        <v>0</v>
      </c>
      <c r="M85" s="3">
        <v>0</v>
      </c>
      <c r="N85" s="9">
        <v>0</v>
      </c>
    </row>
    <row r="86" spans="1:14" ht="24">
      <c r="A86" s="23"/>
      <c r="B86" s="26"/>
      <c r="C86" s="23"/>
      <c r="D86" s="1" t="s">
        <v>9</v>
      </c>
      <c r="E86" s="3">
        <v>0</v>
      </c>
      <c r="F86" s="3"/>
      <c r="G86" s="3"/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9">
        <v>0</v>
      </c>
    </row>
    <row r="87" spans="1:14" ht="12.75">
      <c r="A87" s="24"/>
      <c r="B87" s="27"/>
      <c r="C87" s="24"/>
      <c r="D87" s="1" t="s">
        <v>6</v>
      </c>
      <c r="E87" s="3">
        <v>0</v>
      </c>
      <c r="F87" s="3"/>
      <c r="G87" s="3"/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9">
        <v>0</v>
      </c>
    </row>
    <row r="88" spans="1:14" ht="12.75">
      <c r="A88" s="22">
        <v>21</v>
      </c>
      <c r="B88" s="25" t="s">
        <v>36</v>
      </c>
      <c r="C88" s="22" t="s">
        <v>3</v>
      </c>
      <c r="D88" s="1" t="s">
        <v>4</v>
      </c>
      <c r="E88" s="3">
        <v>0</v>
      </c>
      <c r="F88" s="3"/>
      <c r="G88" s="3"/>
      <c r="H88" s="3">
        <v>0</v>
      </c>
      <c r="I88" s="3">
        <v>0</v>
      </c>
      <c r="J88" s="3">
        <v>0</v>
      </c>
      <c r="K88" s="3">
        <f>K85</f>
        <v>0</v>
      </c>
      <c r="L88" s="3">
        <f>L85</f>
        <v>0</v>
      </c>
      <c r="M88" s="3">
        <v>0</v>
      </c>
      <c r="N88" s="9">
        <v>0</v>
      </c>
    </row>
    <row r="89" spans="1:14" ht="36">
      <c r="A89" s="23"/>
      <c r="B89" s="26"/>
      <c r="C89" s="23"/>
      <c r="D89" s="1" t="s">
        <v>5</v>
      </c>
      <c r="E89" s="3">
        <v>0</v>
      </c>
      <c r="F89" s="3"/>
      <c r="G89" s="3"/>
      <c r="H89" s="3">
        <v>0</v>
      </c>
      <c r="I89" s="3">
        <v>0</v>
      </c>
      <c r="J89" s="13">
        <v>2286723.31</v>
      </c>
      <c r="K89" s="17">
        <v>0</v>
      </c>
      <c r="L89" s="3">
        <v>0</v>
      </c>
      <c r="M89" s="3">
        <v>0</v>
      </c>
      <c r="N89" s="9">
        <v>0</v>
      </c>
    </row>
    <row r="90" spans="1:14" ht="24">
      <c r="A90" s="23"/>
      <c r="B90" s="26"/>
      <c r="C90" s="23"/>
      <c r="D90" s="1" t="s">
        <v>9</v>
      </c>
      <c r="E90" s="3">
        <v>0</v>
      </c>
      <c r="F90" s="3"/>
      <c r="G90" s="3"/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9">
        <v>0</v>
      </c>
    </row>
    <row r="91" spans="1:14" ht="12.75">
      <c r="A91" s="24"/>
      <c r="B91" s="27"/>
      <c r="C91" s="24"/>
      <c r="D91" s="1" t="s">
        <v>6</v>
      </c>
      <c r="E91" s="3">
        <v>0</v>
      </c>
      <c r="F91" s="3"/>
      <c r="G91" s="3"/>
      <c r="H91" s="3">
        <v>0</v>
      </c>
      <c r="I91" s="3">
        <v>0</v>
      </c>
      <c r="J91" s="3">
        <v>0</v>
      </c>
      <c r="K91" s="3">
        <f>K89</f>
        <v>0</v>
      </c>
      <c r="L91" s="3">
        <v>0</v>
      </c>
      <c r="M91" s="3">
        <v>0</v>
      </c>
      <c r="N91" s="9">
        <v>0</v>
      </c>
    </row>
    <row r="92" spans="1:14" ht="12.75">
      <c r="A92" s="22">
        <v>22</v>
      </c>
      <c r="B92" s="25" t="s">
        <v>37</v>
      </c>
      <c r="C92" s="22" t="s">
        <v>3</v>
      </c>
      <c r="D92" s="1" t="s">
        <v>4</v>
      </c>
      <c r="E92" s="3">
        <v>0</v>
      </c>
      <c r="F92" s="3"/>
      <c r="G92" s="3"/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9">
        <v>0</v>
      </c>
    </row>
    <row r="93" spans="1:14" ht="36">
      <c r="A93" s="23"/>
      <c r="B93" s="26"/>
      <c r="C93" s="23"/>
      <c r="D93" s="1" t="s">
        <v>5</v>
      </c>
      <c r="E93" s="3">
        <v>0</v>
      </c>
      <c r="F93" s="3"/>
      <c r="G93" s="3"/>
      <c r="H93" s="3">
        <v>0</v>
      </c>
      <c r="I93" s="3">
        <v>0</v>
      </c>
      <c r="J93" s="13">
        <v>0</v>
      </c>
      <c r="K93" s="17">
        <v>0</v>
      </c>
      <c r="L93" s="3">
        <v>482924</v>
      </c>
      <c r="M93" s="3">
        <v>482924</v>
      </c>
      <c r="N93" s="9">
        <v>0</v>
      </c>
    </row>
    <row r="94" spans="1:14" ht="12.75" customHeight="1">
      <c r="A94" s="23"/>
      <c r="B94" s="26"/>
      <c r="C94" s="23"/>
      <c r="D94" s="1" t="s">
        <v>9</v>
      </c>
      <c r="E94" s="3">
        <v>0</v>
      </c>
      <c r="F94" s="3"/>
      <c r="G94" s="3"/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9">
        <v>0</v>
      </c>
    </row>
    <row r="95" spans="1:14" ht="38.25" customHeight="1">
      <c r="A95" s="24"/>
      <c r="B95" s="27"/>
      <c r="C95" s="24"/>
      <c r="D95" s="1" t="s">
        <v>6</v>
      </c>
      <c r="E95" s="3">
        <v>0</v>
      </c>
      <c r="F95" s="3"/>
      <c r="G95" s="3"/>
      <c r="H95" s="3">
        <v>0</v>
      </c>
      <c r="I95" s="3">
        <v>0</v>
      </c>
      <c r="J95" s="3">
        <v>0</v>
      </c>
      <c r="K95" s="3">
        <f>K93</f>
        <v>0</v>
      </c>
      <c r="L95" s="3">
        <f>L93</f>
        <v>482924</v>
      </c>
      <c r="M95" s="3">
        <f>M93</f>
        <v>482924</v>
      </c>
      <c r="N95" s="9">
        <v>0</v>
      </c>
    </row>
    <row r="96" spans="1:14" ht="26.25" customHeight="1">
      <c r="A96" s="22">
        <v>23</v>
      </c>
      <c r="B96" s="25" t="s">
        <v>38</v>
      </c>
      <c r="C96" s="22" t="s">
        <v>3</v>
      </c>
      <c r="D96" s="1" t="s">
        <v>4</v>
      </c>
      <c r="E96" s="3">
        <v>0</v>
      </c>
      <c r="F96" s="3"/>
      <c r="G96" s="3"/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9">
        <v>0</v>
      </c>
    </row>
    <row r="97" spans="1:16" ht="36">
      <c r="A97" s="23"/>
      <c r="B97" s="26"/>
      <c r="C97" s="23"/>
      <c r="D97" s="1" t="s">
        <v>5</v>
      </c>
      <c r="E97" s="3">
        <v>0</v>
      </c>
      <c r="F97" s="3"/>
      <c r="G97" s="3"/>
      <c r="H97" s="3">
        <v>0</v>
      </c>
      <c r="I97" s="3">
        <v>0</v>
      </c>
      <c r="J97" s="13">
        <v>0</v>
      </c>
      <c r="K97" s="17">
        <v>69000</v>
      </c>
      <c r="L97" s="3">
        <v>0</v>
      </c>
      <c r="M97" s="3">
        <v>0</v>
      </c>
      <c r="N97" s="9">
        <v>0</v>
      </c>
      <c r="P97" s="20"/>
    </row>
    <row r="98" spans="1:14" ht="26.25" customHeight="1">
      <c r="A98" s="23"/>
      <c r="B98" s="26"/>
      <c r="C98" s="23"/>
      <c r="D98" s="1" t="s">
        <v>9</v>
      </c>
      <c r="E98" s="3">
        <v>0</v>
      </c>
      <c r="F98" s="3"/>
      <c r="G98" s="3"/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9">
        <v>0</v>
      </c>
    </row>
    <row r="99" spans="1:14" ht="12.75">
      <c r="A99" s="24"/>
      <c r="B99" s="27"/>
      <c r="C99" s="24"/>
      <c r="D99" s="1" t="s">
        <v>6</v>
      </c>
      <c r="E99" s="3">
        <v>0</v>
      </c>
      <c r="F99" s="3"/>
      <c r="G99" s="3"/>
      <c r="H99" s="3">
        <v>0</v>
      </c>
      <c r="I99" s="3">
        <v>0</v>
      </c>
      <c r="J99" s="3">
        <v>0</v>
      </c>
      <c r="K99" s="3">
        <f>K97</f>
        <v>69000</v>
      </c>
      <c r="L99" s="3">
        <f>L97</f>
        <v>0</v>
      </c>
      <c r="M99" s="3">
        <f>M97</f>
        <v>0</v>
      </c>
      <c r="N99" s="9">
        <v>0</v>
      </c>
    </row>
    <row r="100" spans="1:14" ht="24.75" customHeight="1">
      <c r="A100" s="22">
        <v>24</v>
      </c>
      <c r="B100" s="25" t="s">
        <v>39</v>
      </c>
      <c r="C100" s="22" t="s">
        <v>3</v>
      </c>
      <c r="D100" s="1" t="s">
        <v>4</v>
      </c>
      <c r="E100" s="3">
        <v>0</v>
      </c>
      <c r="F100" s="3"/>
      <c r="G100" s="3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9">
        <v>0</v>
      </c>
    </row>
    <row r="101" spans="1:14" ht="24" customHeight="1">
      <c r="A101" s="23"/>
      <c r="B101" s="26"/>
      <c r="C101" s="23"/>
      <c r="D101" s="1" t="s">
        <v>5</v>
      </c>
      <c r="E101" s="3">
        <v>0</v>
      </c>
      <c r="F101" s="3"/>
      <c r="G101" s="3"/>
      <c r="H101" s="3">
        <v>0</v>
      </c>
      <c r="I101" s="3">
        <v>0</v>
      </c>
      <c r="J101" s="13">
        <v>0</v>
      </c>
      <c r="K101" s="17">
        <v>0</v>
      </c>
      <c r="L101" s="3">
        <v>0</v>
      </c>
      <c r="M101" s="3">
        <v>0</v>
      </c>
      <c r="N101" s="9">
        <v>0</v>
      </c>
    </row>
    <row r="102" spans="1:14" ht="24" customHeight="1">
      <c r="A102" s="23"/>
      <c r="B102" s="26"/>
      <c r="C102" s="23"/>
      <c r="D102" s="1" t="s">
        <v>9</v>
      </c>
      <c r="E102" s="3">
        <v>0</v>
      </c>
      <c r="F102" s="3"/>
      <c r="G102" s="3"/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9">
        <v>0</v>
      </c>
    </row>
    <row r="103" spans="1:14" ht="24" customHeight="1">
      <c r="A103" s="24"/>
      <c r="B103" s="27"/>
      <c r="C103" s="24"/>
      <c r="D103" s="1" t="s">
        <v>6</v>
      </c>
      <c r="E103" s="3">
        <v>0</v>
      </c>
      <c r="F103" s="3"/>
      <c r="G103" s="3"/>
      <c r="H103" s="3">
        <v>0</v>
      </c>
      <c r="I103" s="3">
        <v>0</v>
      </c>
      <c r="J103" s="3">
        <v>0</v>
      </c>
      <c r="K103" s="3">
        <f>K101</f>
        <v>0</v>
      </c>
      <c r="L103" s="3">
        <f>L101</f>
        <v>0</v>
      </c>
      <c r="M103" s="3">
        <f>M101</f>
        <v>0</v>
      </c>
      <c r="N103" s="9">
        <v>0</v>
      </c>
    </row>
    <row r="104" spans="1:14" ht="24" customHeight="1">
      <c r="A104" s="22">
        <v>25</v>
      </c>
      <c r="B104" s="36" t="s">
        <v>14</v>
      </c>
      <c r="C104" s="14"/>
      <c r="D104" s="5" t="s">
        <v>4</v>
      </c>
      <c r="E104" s="6">
        <f>H104+I104+J104+K104+L104</f>
        <v>240926712.15</v>
      </c>
      <c r="F104" s="6" t="e">
        <f>SUM(#REF!,#REF!,F8,#REF!,F12,F16,F20,#REF!,#REF!,F24,F32,#REF!,#REF!,F48,#REF!,F60)</f>
        <v>#REF!</v>
      </c>
      <c r="G104" s="6" t="e">
        <f>SUM(#REF!,#REF!,G8,#REF!,G12,G16,G20,#REF!,#REF!,G24,G32,#REF!,#REF!,G48,#REF!,G60)</f>
        <v>#REF!</v>
      </c>
      <c r="H104" s="6">
        <f>SUM(H8,H12,H16,H20,H24,H32,H48,H60)</f>
        <v>104218296.98</v>
      </c>
      <c r="I104" s="6">
        <f>I8+I12+I16+I20+I24+I32+I36+I40+I44+I48+I52+I56+I60+I64+I68+I72+I76</f>
        <v>16691796</v>
      </c>
      <c r="J104" s="6">
        <f>SUM(J8,J12,J16,J20,J24,J32,J48,J60)</f>
        <v>20016619.17</v>
      </c>
      <c r="K104" s="6">
        <f>SUM(K8,K12,K16,K20,K24,K32,K48,K60)</f>
        <v>100000000</v>
      </c>
      <c r="L104" s="6">
        <f>SUM(L8,L12,L16,L20,L24,L32,L48,L60)</f>
        <v>0</v>
      </c>
      <c r="M104" s="6">
        <f>(M8+M12+M16+M20+M24+M32+M36+M40+M44+M56+M60+M64+M68+M72+M76)</f>
        <v>0</v>
      </c>
      <c r="N104" s="10">
        <v>0</v>
      </c>
    </row>
    <row r="105" spans="1:14" ht="24" customHeight="1">
      <c r="A105" s="23"/>
      <c r="B105" s="37"/>
      <c r="C105" s="15"/>
      <c r="D105" s="5" t="s">
        <v>5</v>
      </c>
      <c r="E105" s="6">
        <f>H105+I105+J105+K105+L105</f>
        <v>130561620.49</v>
      </c>
      <c r="F105" s="6" t="e">
        <f>SUM(#REF!,#REF!,F9,#REF!,F13,F17,F21,#REF!,#REF!,F25,F33,#REF!,#REF!,F49,#REF!,F61)</f>
        <v>#REF!</v>
      </c>
      <c r="G105" s="6" t="e">
        <f>SUM(#REF!,#REF!,G9,#REF!,G13,G17,G21,#REF!,#REF!,G25,G33,#REF!,#REF!,G49,#REF!,G61)</f>
        <v>#REF!</v>
      </c>
      <c r="H105" s="6">
        <f>SUM(H9,H13,H17,H21,H25,H33,H37,H41,H45,H49,H53,H61,H65)</f>
        <v>30743108.5</v>
      </c>
      <c r="I105" s="6">
        <f>I9+I13+I17+I21+I25+I33+I37+I41+I45+I49+I53+I57+I61+I65+I69+I73+I77</f>
        <v>20739412.22</v>
      </c>
      <c r="J105" s="6">
        <f>J89+J81+J85+J77+J73+J69+J65+J61+J57+J53+J49+J45+J41+J37+J33+J29+J25+J21+J17+J13+J9</f>
        <v>29791407.58</v>
      </c>
      <c r="K105" s="6">
        <f>K101+K97+K93+K89+K85+K81+K73+K77+K69+K65+K61+K57+K53+K49+K45+K41+K37+K33+K29+K25+K21+K17+K13+K9</f>
        <v>29839834.189999998</v>
      </c>
      <c r="L105" s="6">
        <f>L101+L93+L89+L85+L81+L77+L73+L69+L65+L61+L57+L53+L49+L45+L41+L37+L33+L29+L25+L21+L17+L13+L9</f>
        <v>19447858</v>
      </c>
      <c r="M105" s="6">
        <v>20822235</v>
      </c>
      <c r="N105" s="10">
        <v>0</v>
      </c>
    </row>
    <row r="106" spans="1:14" ht="24" customHeight="1">
      <c r="A106" s="23"/>
      <c r="B106" s="37"/>
      <c r="C106" s="15"/>
      <c r="D106" s="5" t="s">
        <v>9</v>
      </c>
      <c r="E106" s="6">
        <f>H106+I106+J106+K106+L106</f>
        <v>0</v>
      </c>
      <c r="F106" s="6" t="e">
        <f>SUM(#REF!,#REF!,F10,#REF!,F14,F18,F22,#REF!,#REF!,F26,F34,#REF!,#REF!,F50,#REF!,F62)</f>
        <v>#REF!</v>
      </c>
      <c r="G106" s="6" t="e">
        <f>SUM(#REF!,#REF!,G10,#REF!,G14,G18,G22,#REF!,#REF!,G26,G34,#REF!,#REF!,G50,#REF!,G62)</f>
        <v>#REF!</v>
      </c>
      <c r="H106" s="6">
        <f>SUM(H10,H14,H18,H22,H26,H34,H50,H62)</f>
        <v>0</v>
      </c>
      <c r="I106" s="6">
        <f>SUM(I10,I14,I18,I22,I26,I34,I50,I62)</f>
        <v>0</v>
      </c>
      <c r="J106" s="6">
        <f>SUM(J10,,J14,J18,J22,J26,J34,J50,J62)</f>
        <v>0</v>
      </c>
      <c r="K106" s="6">
        <f>SUM(K10,K14,K18,K22,K26,K34,K50,K62)</f>
        <v>0</v>
      </c>
      <c r="L106" s="6">
        <f>SUM(L10,L14,L18,L22,L26,L34,L50,L62)</f>
        <v>0</v>
      </c>
      <c r="M106" s="6">
        <v>0</v>
      </c>
      <c r="N106" s="10">
        <v>0</v>
      </c>
    </row>
    <row r="107" spans="1:14" ht="24" customHeight="1">
      <c r="A107" s="24"/>
      <c r="B107" s="38"/>
      <c r="C107" s="16"/>
      <c r="D107" s="5" t="s">
        <v>6</v>
      </c>
      <c r="E107" s="6">
        <f>H107+I107+J107+K107+L107</f>
        <v>371488332.64</v>
      </c>
      <c r="F107" s="6" t="e">
        <f aca="true" t="shared" si="13" ref="F107:L107">SUM(F104:F106)</f>
        <v>#REF!</v>
      </c>
      <c r="G107" s="6" t="e">
        <f t="shared" si="13"/>
        <v>#REF!</v>
      </c>
      <c r="H107" s="6">
        <f t="shared" si="13"/>
        <v>134961405.48000002</v>
      </c>
      <c r="I107" s="6">
        <f t="shared" si="13"/>
        <v>37431208.22</v>
      </c>
      <c r="J107" s="6">
        <f>J105+J104</f>
        <v>49808026.75</v>
      </c>
      <c r="K107" s="6">
        <f t="shared" si="13"/>
        <v>129839834.19</v>
      </c>
      <c r="L107" s="6">
        <f t="shared" si="13"/>
        <v>19447858</v>
      </c>
      <c r="M107" s="6">
        <f>(M104+M105+M106)</f>
        <v>20822235</v>
      </c>
      <c r="N107" s="10">
        <v>0</v>
      </c>
    </row>
    <row r="108" ht="24" customHeight="1"/>
    <row r="109" ht="24" customHeight="1"/>
    <row r="110" ht="12.75" customHeight="1"/>
    <row r="111" ht="27" customHeight="1"/>
  </sheetData>
  <sheetProtection/>
  <mergeCells count="83">
    <mergeCell ref="A100:A103"/>
    <mergeCell ref="B100:B103"/>
    <mergeCell ref="C100:C103"/>
    <mergeCell ref="C92:C95"/>
    <mergeCell ref="A92:A95"/>
    <mergeCell ref="B92:B95"/>
    <mergeCell ref="B40:B43"/>
    <mergeCell ref="A52:A55"/>
    <mergeCell ref="A96:A99"/>
    <mergeCell ref="B96:B99"/>
    <mergeCell ref="C96:C99"/>
    <mergeCell ref="A56:A59"/>
    <mergeCell ref="B56:B59"/>
    <mergeCell ref="C56:C59"/>
    <mergeCell ref="C64:C67"/>
    <mergeCell ref="C48:C51"/>
    <mergeCell ref="B80:B83"/>
    <mergeCell ref="C80:C83"/>
    <mergeCell ref="C84:C87"/>
    <mergeCell ref="B84:B87"/>
    <mergeCell ref="A84:A87"/>
    <mergeCell ref="A60:A63"/>
    <mergeCell ref="B64:B67"/>
    <mergeCell ref="A76:A79"/>
    <mergeCell ref="B76:B79"/>
    <mergeCell ref="A80:A83"/>
    <mergeCell ref="A44:A47"/>
    <mergeCell ref="C52:C55"/>
    <mergeCell ref="C36:C39"/>
    <mergeCell ref="C44:C47"/>
    <mergeCell ref="D4:D6"/>
    <mergeCell ref="C20:C23"/>
    <mergeCell ref="B52:B55"/>
    <mergeCell ref="A28:A31"/>
    <mergeCell ref="B28:B31"/>
    <mergeCell ref="C28:C31"/>
    <mergeCell ref="F5:N5"/>
    <mergeCell ref="C40:C43"/>
    <mergeCell ref="C12:C15"/>
    <mergeCell ref="B36:B39"/>
    <mergeCell ref="A2:N3"/>
    <mergeCell ref="C24:C27"/>
    <mergeCell ref="B32:B35"/>
    <mergeCell ref="C32:C35"/>
    <mergeCell ref="A32:A35"/>
    <mergeCell ref="E5:E6"/>
    <mergeCell ref="E4:N4"/>
    <mergeCell ref="A36:A39"/>
    <mergeCell ref="A12:A15"/>
    <mergeCell ref="B104:B107"/>
    <mergeCell ref="A40:A43"/>
    <mergeCell ref="B48:B51"/>
    <mergeCell ref="B44:B47"/>
    <mergeCell ref="A104:A107"/>
    <mergeCell ref="B60:B63"/>
    <mergeCell ref="A48:A51"/>
    <mergeCell ref="A24:A27"/>
    <mergeCell ref="C16:C19"/>
    <mergeCell ref="B20:B23"/>
    <mergeCell ref="A16:A19"/>
    <mergeCell ref="B16:B19"/>
    <mergeCell ref="B24:B27"/>
    <mergeCell ref="A20:A23"/>
    <mergeCell ref="C72:C75"/>
    <mergeCell ref="A4:A6"/>
    <mergeCell ref="C4:C6"/>
    <mergeCell ref="A8:A11"/>
    <mergeCell ref="B8:B11"/>
    <mergeCell ref="C8:C11"/>
    <mergeCell ref="B12:B15"/>
    <mergeCell ref="B4:B6"/>
    <mergeCell ref="C60:C63"/>
    <mergeCell ref="A64:A67"/>
    <mergeCell ref="E1:N1"/>
    <mergeCell ref="A88:A91"/>
    <mergeCell ref="B88:B91"/>
    <mergeCell ref="C88:C91"/>
    <mergeCell ref="C76:C79"/>
    <mergeCell ref="A68:A71"/>
    <mergeCell ref="B68:B71"/>
    <mergeCell ref="C68:C71"/>
    <mergeCell ref="A72:A75"/>
    <mergeCell ref="B72:B75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7" r:id="rId1"/>
  <rowBreaks count="5" manualBreakCount="5">
    <brk id="17" max="13" man="1"/>
    <brk id="40" max="13" man="1"/>
    <brk id="61" max="13" man="1"/>
    <brk id="82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22" t="s">
        <v>23</v>
      </c>
      <c r="B1" s="22" t="s">
        <v>15</v>
      </c>
      <c r="C1" s="22" t="s">
        <v>24</v>
      </c>
      <c r="D1" s="34"/>
      <c r="E1" s="34"/>
      <c r="F1" s="35"/>
    </row>
    <row r="2" spans="1:6" ht="12.75">
      <c r="A2" s="23"/>
      <c r="B2" s="23"/>
      <c r="C2" s="23"/>
      <c r="D2" s="43"/>
      <c r="E2" s="43"/>
      <c r="F2" s="44"/>
    </row>
    <row r="3" spans="1:6" ht="12.75">
      <c r="A3" s="24"/>
      <c r="B3" s="24"/>
      <c r="C3" s="24"/>
      <c r="D3" s="1">
        <v>2018</v>
      </c>
      <c r="E3" s="1">
        <v>2019</v>
      </c>
      <c r="F3" s="1">
        <v>2020</v>
      </c>
    </row>
    <row r="4" spans="1:6" ht="12.75">
      <c r="A4" s="2">
        <v>2</v>
      </c>
      <c r="B4" s="2">
        <v>3</v>
      </c>
      <c r="C4" s="2">
        <v>4</v>
      </c>
      <c r="D4" s="2">
        <v>8</v>
      </c>
      <c r="E4" s="2">
        <v>9</v>
      </c>
      <c r="F4" s="2">
        <v>10</v>
      </c>
    </row>
    <row r="5" spans="1:6" ht="24">
      <c r="A5" s="30" t="s">
        <v>28</v>
      </c>
      <c r="B5" s="22" t="s">
        <v>3</v>
      </c>
      <c r="C5" s="1" t="s">
        <v>4</v>
      </c>
      <c r="D5" s="3">
        <v>30000000</v>
      </c>
      <c r="E5" s="3">
        <v>0</v>
      </c>
      <c r="F5" s="3">
        <v>0</v>
      </c>
    </row>
    <row r="6" spans="1:6" ht="36">
      <c r="A6" s="31"/>
      <c r="B6" s="23"/>
      <c r="C6" s="1" t="s">
        <v>5</v>
      </c>
      <c r="D6" s="3">
        <v>2164030</v>
      </c>
      <c r="E6" s="3">
        <v>2164030</v>
      </c>
      <c r="F6" s="3">
        <v>2164030</v>
      </c>
    </row>
    <row r="7" spans="1:6" ht="36">
      <c r="A7" s="31"/>
      <c r="B7" s="23"/>
      <c r="C7" s="1" t="s">
        <v>9</v>
      </c>
      <c r="D7" s="3">
        <v>0</v>
      </c>
      <c r="E7" s="3">
        <v>0</v>
      </c>
      <c r="F7" s="3">
        <v>0</v>
      </c>
    </row>
    <row r="8" spans="1:6" ht="12.75">
      <c r="A8" s="32"/>
      <c r="B8" s="24"/>
      <c r="C8" s="1" t="s">
        <v>6</v>
      </c>
      <c r="D8" s="3">
        <f>SUM(D5:D7)</f>
        <v>32164030</v>
      </c>
      <c r="E8" s="3">
        <f>SUM(E5:E7)</f>
        <v>2164030</v>
      </c>
      <c r="F8" s="3">
        <f>SUM(F5:F7)</f>
        <v>2164030</v>
      </c>
    </row>
    <row r="9" spans="1:6" ht="24">
      <c r="A9" s="25" t="s">
        <v>29</v>
      </c>
      <c r="B9" s="22" t="s">
        <v>3</v>
      </c>
      <c r="C9" s="1" t="s">
        <v>4</v>
      </c>
      <c r="D9" s="3">
        <v>0</v>
      </c>
      <c r="E9" s="3">
        <v>0</v>
      </c>
      <c r="F9" s="3">
        <v>0</v>
      </c>
    </row>
    <row r="10" spans="1:6" ht="36">
      <c r="A10" s="26"/>
      <c r="B10" s="23"/>
      <c r="C10" s="1" t="s">
        <v>5</v>
      </c>
      <c r="D10" s="3">
        <v>11674713.6</v>
      </c>
      <c r="E10" s="3">
        <v>12788493</v>
      </c>
      <c r="F10" s="3">
        <v>12728493</v>
      </c>
    </row>
    <row r="11" spans="1:6" ht="36">
      <c r="A11" s="26"/>
      <c r="B11" s="23"/>
      <c r="C11" s="1" t="s">
        <v>9</v>
      </c>
      <c r="D11" s="3">
        <v>0</v>
      </c>
      <c r="E11" s="3">
        <v>0</v>
      </c>
      <c r="F11" s="3">
        <v>0</v>
      </c>
    </row>
    <row r="12" spans="1:6" ht="12.75">
      <c r="A12" s="27"/>
      <c r="B12" s="24"/>
      <c r="C12" s="1" t="s">
        <v>6</v>
      </c>
      <c r="D12" s="3">
        <f>SUM(D9:D11)</f>
        <v>11674713.6</v>
      </c>
      <c r="E12" s="3">
        <f>SUM(E9:E11)</f>
        <v>12788493</v>
      </c>
      <c r="F12" s="3">
        <f>SUM(F9:F11)</f>
        <v>12728493</v>
      </c>
    </row>
    <row r="13" spans="1:6" ht="24">
      <c r="A13" s="25" t="s">
        <v>8</v>
      </c>
      <c r="B13" s="22" t="s">
        <v>3</v>
      </c>
      <c r="C13" s="1" t="s">
        <v>4</v>
      </c>
      <c r="D13" s="3">
        <v>0</v>
      </c>
      <c r="E13" s="3">
        <v>0</v>
      </c>
      <c r="F13" s="3">
        <v>0</v>
      </c>
    </row>
    <row r="14" spans="1:6" ht="36">
      <c r="A14" s="26"/>
      <c r="B14" s="23"/>
      <c r="C14" s="1" t="s">
        <v>5</v>
      </c>
      <c r="D14" s="3">
        <v>0</v>
      </c>
      <c r="E14" s="3">
        <v>0</v>
      </c>
      <c r="F14" s="3">
        <v>0</v>
      </c>
    </row>
    <row r="15" spans="1:6" ht="36">
      <c r="A15" s="26"/>
      <c r="B15" s="23"/>
      <c r="C15" s="1" t="s">
        <v>9</v>
      </c>
      <c r="D15" s="3">
        <v>0</v>
      </c>
      <c r="E15" s="3">
        <v>0</v>
      </c>
      <c r="F15" s="3">
        <v>0</v>
      </c>
    </row>
    <row r="16" spans="1:6" ht="12.75">
      <c r="A16" s="27"/>
      <c r="B16" s="24"/>
      <c r="C16" s="1" t="s">
        <v>6</v>
      </c>
      <c r="D16" s="3">
        <f>SUM(D13:D15)</f>
        <v>0</v>
      </c>
      <c r="E16" s="3">
        <f>SUM(E13:E15)</f>
        <v>0</v>
      </c>
      <c r="F16" s="3">
        <f>SUM(F13:F15)</f>
        <v>0</v>
      </c>
    </row>
    <row r="17" spans="1:6" ht="24">
      <c r="A17" s="25" t="s">
        <v>11</v>
      </c>
      <c r="B17" s="22" t="s">
        <v>3</v>
      </c>
      <c r="C17" s="1" t="s">
        <v>4</v>
      </c>
      <c r="D17" s="3">
        <v>0</v>
      </c>
      <c r="E17" s="3">
        <v>0</v>
      </c>
      <c r="F17" s="3">
        <v>0</v>
      </c>
    </row>
    <row r="18" spans="1:6" ht="36">
      <c r="A18" s="26"/>
      <c r="B18" s="23"/>
      <c r="C18" s="1" t="s">
        <v>5</v>
      </c>
      <c r="D18" s="3">
        <v>682594</v>
      </c>
      <c r="E18" s="3">
        <v>0</v>
      </c>
      <c r="F18" s="3">
        <v>0</v>
      </c>
    </row>
    <row r="19" spans="1:6" ht="36">
      <c r="A19" s="26"/>
      <c r="B19" s="23"/>
      <c r="C19" s="1" t="s">
        <v>9</v>
      </c>
      <c r="D19" s="3">
        <v>0</v>
      </c>
      <c r="E19" s="3">
        <v>0</v>
      </c>
      <c r="F19" s="3">
        <v>0</v>
      </c>
    </row>
    <row r="20" spans="1:6" ht="12.75">
      <c r="A20" s="27"/>
      <c r="B20" s="24"/>
      <c r="C20" s="1" t="s">
        <v>6</v>
      </c>
      <c r="D20" s="3">
        <f>SUM(D17:D19)</f>
        <v>682594</v>
      </c>
      <c r="E20" s="3">
        <f>SUM(E17:E19)</f>
        <v>0</v>
      </c>
      <c r="F20" s="3">
        <f>SUM(F17:F19)</f>
        <v>0</v>
      </c>
    </row>
    <row r="21" spans="1:6" ht="24">
      <c r="A21" s="25" t="s">
        <v>21</v>
      </c>
      <c r="B21" s="22" t="s">
        <v>3</v>
      </c>
      <c r="C21" s="1" t="s">
        <v>4</v>
      </c>
      <c r="D21" s="3">
        <v>0</v>
      </c>
      <c r="E21" s="3">
        <v>0</v>
      </c>
      <c r="F21" s="3">
        <v>0</v>
      </c>
    </row>
    <row r="22" spans="1:6" ht="36">
      <c r="A22" s="26"/>
      <c r="B22" s="23"/>
      <c r="C22" s="1" t="s">
        <v>5</v>
      </c>
      <c r="D22" s="3">
        <v>0</v>
      </c>
      <c r="E22" s="3">
        <v>0</v>
      </c>
      <c r="F22" s="3">
        <v>0</v>
      </c>
    </row>
    <row r="23" spans="1:6" ht="36">
      <c r="A23" s="26"/>
      <c r="B23" s="23"/>
      <c r="C23" s="1" t="s">
        <v>9</v>
      </c>
      <c r="D23" s="3">
        <v>0</v>
      </c>
      <c r="E23" s="3">
        <v>0</v>
      </c>
      <c r="F23" s="3">
        <v>0</v>
      </c>
    </row>
    <row r="24" spans="1:6" ht="12.75">
      <c r="A24" s="27"/>
      <c r="B24" s="24"/>
      <c r="C24" s="1" t="s">
        <v>6</v>
      </c>
      <c r="D24" s="3">
        <f>SUM(D21:D23)</f>
        <v>0</v>
      </c>
      <c r="E24" s="3">
        <f>SUM(E21:E23)</f>
        <v>0</v>
      </c>
      <c r="F24" s="3">
        <f>SUM(F21:F23)</f>
        <v>0</v>
      </c>
    </row>
    <row r="25" spans="1:6" ht="24">
      <c r="A25" s="29" t="s">
        <v>25</v>
      </c>
      <c r="B25" s="28" t="s">
        <v>3</v>
      </c>
      <c r="C25" s="1" t="s">
        <v>4</v>
      </c>
      <c r="D25" s="3">
        <v>0</v>
      </c>
      <c r="E25" s="3">
        <v>0</v>
      </c>
      <c r="F25" s="3">
        <v>0</v>
      </c>
    </row>
    <row r="26" spans="1:6" ht="36">
      <c r="A26" s="29"/>
      <c r="B26" s="28"/>
      <c r="C26" s="1" t="s">
        <v>5</v>
      </c>
      <c r="D26" s="3">
        <v>66000</v>
      </c>
      <c r="E26" s="3">
        <v>0</v>
      </c>
      <c r="F26" s="3">
        <v>0</v>
      </c>
    </row>
    <row r="27" spans="1:6" ht="36">
      <c r="A27" s="29"/>
      <c r="B27" s="28"/>
      <c r="C27" s="1" t="s">
        <v>9</v>
      </c>
      <c r="D27" s="3">
        <v>0</v>
      </c>
      <c r="E27" s="3">
        <v>0</v>
      </c>
      <c r="F27" s="3">
        <v>0</v>
      </c>
    </row>
    <row r="28" spans="1:6" ht="12.75">
      <c r="A28" s="29"/>
      <c r="B28" s="28"/>
      <c r="C28" s="1" t="s">
        <v>6</v>
      </c>
      <c r="D28" s="3">
        <f>SUM(D25:D27)</f>
        <v>66000</v>
      </c>
      <c r="E28" s="3">
        <f>SUM(E25:E27)</f>
        <v>0</v>
      </c>
      <c r="F28" s="3">
        <f>SUM(F25:F27)</f>
        <v>0</v>
      </c>
    </row>
    <row r="29" spans="1:6" ht="24">
      <c r="A29" s="36" t="s">
        <v>14</v>
      </c>
      <c r="B29" s="47"/>
      <c r="C29" s="5" t="s">
        <v>4</v>
      </c>
      <c r="D29" s="6">
        <f>D5+D9+D13+D17+D21+D25</f>
        <v>30000000</v>
      </c>
      <c r="E29" s="6">
        <f>E5+E9+E13+E17+E21+E25</f>
        <v>0</v>
      </c>
      <c r="F29" s="6">
        <f>F5+F9+F13+F17+F21+F25</f>
        <v>0</v>
      </c>
    </row>
    <row r="30" spans="1:6" ht="36">
      <c r="A30" s="37"/>
      <c r="B30" s="48"/>
      <c r="C30" s="5" t="s">
        <v>5</v>
      </c>
      <c r="D30" s="6">
        <v>14992523</v>
      </c>
      <c r="E30" s="6">
        <f>E6+E10+E14+E18+E22+E26</f>
        <v>14952523</v>
      </c>
      <c r="F30" s="6">
        <v>14892523</v>
      </c>
    </row>
    <row r="31" spans="1:6" ht="36">
      <c r="A31" s="37"/>
      <c r="B31" s="48"/>
      <c r="C31" s="5" t="s">
        <v>9</v>
      </c>
      <c r="D31" s="6">
        <v>0</v>
      </c>
      <c r="E31" s="6">
        <v>0</v>
      </c>
      <c r="F31" s="6">
        <v>0</v>
      </c>
    </row>
    <row r="32" spans="1:6" ht="12.75">
      <c r="A32" s="38"/>
      <c r="B32" s="49"/>
      <c r="C32" s="5" t="s">
        <v>6</v>
      </c>
      <c r="D32" s="6">
        <f>SUM(D29:D31)</f>
        <v>44992523</v>
      </c>
      <c r="E32" s="6">
        <f>SUM(E29:E31)</f>
        <v>14952523</v>
      </c>
      <c r="F32" s="6">
        <f>SUM(F29:F31)</f>
        <v>14892523</v>
      </c>
    </row>
  </sheetData>
  <sheetProtection/>
  <mergeCells count="19">
    <mergeCell ref="A29:A32"/>
    <mergeCell ref="B29:B32"/>
    <mergeCell ref="A21:A24"/>
    <mergeCell ref="B21:B24"/>
    <mergeCell ref="A25:A28"/>
    <mergeCell ref="B25:B28"/>
    <mergeCell ref="A17:A20"/>
    <mergeCell ref="B17:B20"/>
    <mergeCell ref="A5:A8"/>
    <mergeCell ref="B5:B8"/>
    <mergeCell ref="A9:A12"/>
    <mergeCell ref="B9:B12"/>
    <mergeCell ref="A1:A3"/>
    <mergeCell ref="B1:B3"/>
    <mergeCell ref="C1:C3"/>
    <mergeCell ref="D1:F1"/>
    <mergeCell ref="D2:F2"/>
    <mergeCell ref="A13:A16"/>
    <mergeCell ref="B13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204MO</cp:lastModifiedBy>
  <cp:lastPrinted>2019-08-12T04:38:05Z</cp:lastPrinted>
  <dcterms:created xsi:type="dcterms:W3CDTF">2012-12-17T11:33:34Z</dcterms:created>
  <dcterms:modified xsi:type="dcterms:W3CDTF">2019-08-12T04:38:17Z</dcterms:modified>
  <cp:category/>
  <cp:version/>
  <cp:contentType/>
  <cp:contentStatus/>
</cp:coreProperties>
</file>